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3715" windowHeight="11430" activeTab="1"/>
  </bookViews>
  <sheets>
    <sheet name="研究必要数" sheetId="1" r:id="rId1"/>
    <sheet name="ロケットディフェンス最低数" sheetId="2" r:id="rId2"/>
    <sheet name="Sheet3" sheetId="3" r:id="rId3"/>
  </sheets>
  <definedNames>
    <definedName name="_xlnm._FilterDatabase" localSheetId="0" hidden="1">研究必要数!$A$1:$L$46</definedName>
  </definedNames>
  <calcPr calcId="125725"/>
</workbook>
</file>

<file path=xl/calcChain.xml><?xml version="1.0" encoding="utf-8"?>
<calcChain xmlns="http://schemas.openxmlformats.org/spreadsheetml/2006/main">
  <c r="O46" i="2"/>
  <c r="O44"/>
  <c r="P44"/>
  <c r="P46"/>
  <c r="T46"/>
  <c r="T45"/>
  <c r="S45"/>
  <c r="S46" s="1"/>
  <c r="R45"/>
  <c r="R46" s="1"/>
  <c r="Q45"/>
  <c r="Q46" s="1"/>
  <c r="P45"/>
  <c r="O45"/>
  <c r="N45"/>
  <c r="N46" s="1"/>
  <c r="M45"/>
  <c r="M46" s="1"/>
  <c r="L45"/>
  <c r="L46" s="1"/>
  <c r="K45"/>
  <c r="K46" s="1"/>
  <c r="J45"/>
  <c r="J46" s="1"/>
  <c r="I45"/>
  <c r="I46" s="1"/>
  <c r="H45"/>
  <c r="H46" s="1"/>
  <c r="G45"/>
  <c r="G46" s="1"/>
  <c r="F45"/>
  <c r="F46" s="1"/>
  <c r="E45"/>
  <c r="E46" s="1"/>
  <c r="I42"/>
  <c r="T41"/>
  <c r="T42" s="1"/>
  <c r="S41"/>
  <c r="S42" s="1"/>
  <c r="R41"/>
  <c r="R42" s="1"/>
  <c r="Q41"/>
  <c r="Q42" s="1"/>
  <c r="P41"/>
  <c r="P42" s="1"/>
  <c r="O41"/>
  <c r="O42" s="1"/>
  <c r="N41"/>
  <c r="N42" s="1"/>
  <c r="M41"/>
  <c r="M42" s="1"/>
  <c r="L41"/>
  <c r="L42" s="1"/>
  <c r="K41"/>
  <c r="K42" s="1"/>
  <c r="J41"/>
  <c r="J42" s="1"/>
  <c r="I41"/>
  <c r="H41"/>
  <c r="H42" s="1"/>
  <c r="G41"/>
  <c r="G42" s="1"/>
  <c r="F41"/>
  <c r="F42" s="1"/>
  <c r="E41"/>
  <c r="E42" s="1"/>
  <c r="T40"/>
  <c r="Q40"/>
  <c r="S40"/>
  <c r="P40"/>
  <c r="R40"/>
  <c r="O40"/>
  <c r="M40"/>
  <c r="L40"/>
  <c r="K40"/>
  <c r="J40"/>
  <c r="N40"/>
  <c r="I40"/>
  <c r="H40"/>
  <c r="G40"/>
  <c r="F40"/>
  <c r="E40"/>
  <c r="H43"/>
  <c r="H44" s="1"/>
  <c r="H36"/>
  <c r="G36" s="1"/>
  <c r="G43" s="1"/>
  <c r="G44" s="1"/>
  <c r="G37"/>
  <c r="S37"/>
  <c r="R37" s="1"/>
  <c r="P37"/>
  <c r="N37" s="1"/>
  <c r="M30"/>
  <c r="K30" s="1"/>
  <c r="O23"/>
  <c r="S27"/>
  <c r="R27" s="1"/>
  <c r="S29"/>
  <c r="R29" s="1"/>
  <c r="S30"/>
  <c r="R30" s="1"/>
  <c r="S31"/>
  <c r="R31" s="1"/>
  <c r="S32"/>
  <c r="R32" s="1"/>
  <c r="R33"/>
  <c r="S33"/>
  <c r="S34"/>
  <c r="R34" s="1"/>
  <c r="S35"/>
  <c r="R35" s="1"/>
  <c r="S38"/>
  <c r="R38" s="1"/>
  <c r="R36"/>
  <c r="S36"/>
  <c r="P26"/>
  <c r="N26" s="1"/>
  <c r="J26" s="1"/>
  <c r="P27"/>
  <c r="P28"/>
  <c r="O28" s="1"/>
  <c r="P29"/>
  <c r="P30"/>
  <c r="O30" s="1"/>
  <c r="P31"/>
  <c r="O31" s="1"/>
  <c r="P32"/>
  <c r="O32" s="1"/>
  <c r="P33"/>
  <c r="N33" s="1"/>
  <c r="P34"/>
  <c r="O34" s="1"/>
  <c r="P35"/>
  <c r="O35" s="1"/>
  <c r="P38"/>
  <c r="O38" s="1"/>
  <c r="P36"/>
  <c r="N31"/>
  <c r="J31" s="1"/>
  <c r="N23"/>
  <c r="J23" s="1"/>
  <c r="P24"/>
  <c r="O24" s="1"/>
  <c r="I34"/>
  <c r="F34" s="1"/>
  <c r="J33"/>
  <c r="K32"/>
  <c r="T28"/>
  <c r="S28" s="1"/>
  <c r="S43" s="1"/>
  <c r="S44" s="1"/>
  <c r="R26"/>
  <c r="Q25"/>
  <c r="P25" s="1"/>
  <c r="L29"/>
  <c r="F35"/>
  <c r="E38"/>
  <c r="G44" i="1"/>
  <c r="G43" s="1"/>
  <c r="G42" s="1"/>
  <c r="G41" s="1"/>
  <c r="G40" s="1"/>
  <c r="G39" s="1"/>
  <c r="G38" s="1"/>
  <c r="G37" s="1"/>
  <c r="G36" s="1"/>
  <c r="G35" s="1"/>
  <c r="G34" s="1"/>
  <c r="G33" s="1"/>
  <c r="G32" s="1"/>
  <c r="G31" s="1"/>
  <c r="G30" s="1"/>
  <c r="G29" s="1"/>
  <c r="G28" s="1"/>
  <c r="G27" s="1"/>
  <c r="G26" s="1"/>
  <c r="G25" s="1"/>
  <c r="G24" s="1"/>
  <c r="G23" s="1"/>
  <c r="G22" s="1"/>
  <c r="G21" s="1"/>
  <c r="G20" s="1"/>
  <c r="G19" s="1"/>
  <c r="G18" s="1"/>
  <c r="G17" s="1"/>
  <c r="G16" s="1"/>
  <c r="G15" s="1"/>
  <c r="G45"/>
  <c r="G46"/>
  <c r="F43"/>
  <c r="F42" s="1"/>
  <c r="F41" s="1"/>
  <c r="F40" s="1"/>
  <c r="F39" s="1"/>
  <c r="F38" s="1"/>
  <c r="F37" s="1"/>
  <c r="F36" s="1"/>
  <c r="F35" s="1"/>
  <c r="F34" s="1"/>
  <c r="F33" s="1"/>
  <c r="F32" s="1"/>
  <c r="F31" s="1"/>
  <c r="F30" s="1"/>
  <c r="F29" s="1"/>
  <c r="F28" s="1"/>
  <c r="F27" s="1"/>
  <c r="F26" s="1"/>
  <c r="F25" s="1"/>
  <c r="F24" s="1"/>
  <c r="F23" s="1"/>
  <c r="F22" s="1"/>
  <c r="F21" s="1"/>
  <c r="F20" s="1"/>
  <c r="F19" s="1"/>
  <c r="F18" s="1"/>
  <c r="F17" s="1"/>
  <c r="F16" s="1"/>
  <c r="F15" s="1"/>
  <c r="F14" s="1"/>
  <c r="F13" s="1"/>
  <c r="F12" s="1"/>
  <c r="F11" s="1"/>
  <c r="F10" s="1"/>
  <c r="F9" s="1"/>
  <c r="F8" s="1"/>
  <c r="F7" s="1"/>
  <c r="F6" s="1"/>
  <c r="F44"/>
  <c r="F45"/>
  <c r="F46"/>
  <c r="E41"/>
  <c r="E40" s="1"/>
  <c r="E39" s="1"/>
  <c r="E38" s="1"/>
  <c r="E37" s="1"/>
  <c r="E36" s="1"/>
  <c r="E35" s="1"/>
  <c r="E34" s="1"/>
  <c r="E33" s="1"/>
  <c r="E32" s="1"/>
  <c r="E31" s="1"/>
  <c r="E30" s="1"/>
  <c r="E29" s="1"/>
  <c r="E28" s="1"/>
  <c r="E27" s="1"/>
  <c r="E26" s="1"/>
  <c r="E25" s="1"/>
  <c r="E24" s="1"/>
  <c r="E23" s="1"/>
  <c r="E22" s="1"/>
  <c r="E21" s="1"/>
  <c r="E20" s="1"/>
  <c r="E19" s="1"/>
  <c r="E18" s="1"/>
  <c r="E17" s="1"/>
  <c r="E16" s="1"/>
  <c r="E15" s="1"/>
  <c r="E14" s="1"/>
  <c r="E13" s="1"/>
  <c r="E12" s="1"/>
  <c r="E11" s="1"/>
  <c r="E10" s="1"/>
  <c r="E9" s="1"/>
  <c r="E8" s="1"/>
  <c r="E7" s="1"/>
  <c r="E6" s="1"/>
  <c r="E5" s="1"/>
  <c r="E4" s="1"/>
  <c r="E3" s="1"/>
  <c r="E2" s="1"/>
  <c r="E42"/>
  <c r="E43"/>
  <c r="E44"/>
  <c r="E45"/>
  <c r="E46"/>
  <c r="J54"/>
  <c r="I54"/>
  <c r="H54"/>
  <c r="J52"/>
  <c r="J51"/>
  <c r="J50"/>
  <c r="J49"/>
  <c r="I49"/>
  <c r="I50" s="1"/>
  <c r="I51" s="1"/>
  <c r="I52" s="1"/>
  <c r="H52"/>
  <c r="H51"/>
  <c r="H50"/>
  <c r="H49"/>
  <c r="K48"/>
  <c r="J48"/>
  <c r="I48"/>
  <c r="H48"/>
  <c r="T43" i="2" l="1"/>
  <c r="T44" s="1"/>
  <c r="P43"/>
  <c r="Q43"/>
  <c r="Q44" s="1"/>
  <c r="L31"/>
  <c r="E31" s="1"/>
  <c r="L30"/>
  <c r="E30" s="1"/>
  <c r="J37"/>
  <c r="M37"/>
  <c r="K37" s="1"/>
  <c r="O37"/>
  <c r="N34"/>
  <c r="J34" s="1"/>
  <c r="N35"/>
  <c r="J35" s="1"/>
  <c r="O26"/>
  <c r="O33"/>
  <c r="N38"/>
  <c r="J38" s="1"/>
  <c r="O25"/>
  <c r="N25"/>
  <c r="M23"/>
  <c r="R28"/>
  <c r="R43" s="1"/>
  <c r="R44" s="1"/>
  <c r="N28"/>
  <c r="N27"/>
  <c r="J27" s="1"/>
  <c r="N24"/>
  <c r="N36"/>
  <c r="J36" s="1"/>
  <c r="N29"/>
  <c r="J29" s="1"/>
  <c r="E29" s="1"/>
  <c r="N30"/>
  <c r="J30" s="1"/>
  <c r="M31"/>
  <c r="K31" s="1"/>
  <c r="O29"/>
  <c r="O36"/>
  <c r="O27"/>
  <c r="N32"/>
  <c r="M26"/>
  <c r="K26" s="1"/>
  <c r="O43" l="1"/>
  <c r="N43"/>
  <c r="N44" s="1"/>
  <c r="M33"/>
  <c r="K33" s="1"/>
  <c r="K23"/>
  <c r="L23"/>
  <c r="E23" s="1"/>
  <c r="L36"/>
  <c r="E36" s="1"/>
  <c r="L26"/>
  <c r="E26" s="1"/>
  <c r="L37"/>
  <c r="M34"/>
  <c r="M35"/>
  <c r="M38"/>
  <c r="M32"/>
  <c r="L32" s="1"/>
  <c r="E32" s="1"/>
  <c r="J32"/>
  <c r="M29"/>
  <c r="M25"/>
  <c r="J25"/>
  <c r="M28"/>
  <c r="L28" s="1"/>
  <c r="E28" s="1"/>
  <c r="J28"/>
  <c r="M27"/>
  <c r="L27" s="1"/>
  <c r="E27" s="1"/>
  <c r="M24"/>
  <c r="L24" s="1"/>
  <c r="J24"/>
  <c r="M36"/>
  <c r="K36" s="1"/>
  <c r="J43" l="1"/>
  <c r="J44" s="1"/>
  <c r="E24"/>
  <c r="L25"/>
  <c r="I25" s="1"/>
  <c r="M43"/>
  <c r="M44" s="1"/>
  <c r="K38"/>
  <c r="L38"/>
  <c r="I38" s="1"/>
  <c r="F38" s="1"/>
  <c r="K34"/>
  <c r="L34"/>
  <c r="E34" s="1"/>
  <c r="K35"/>
  <c r="L35"/>
  <c r="E35" s="1"/>
  <c r="L33"/>
  <c r="I37"/>
  <c r="F37" s="1"/>
  <c r="E37"/>
  <c r="I32"/>
  <c r="F32" s="1"/>
  <c r="K29"/>
  <c r="I29"/>
  <c r="F29" s="1"/>
  <c r="I30"/>
  <c r="F30" s="1"/>
  <c r="K25"/>
  <c r="I23"/>
  <c r="F23" s="1"/>
  <c r="I27"/>
  <c r="F27" s="1"/>
  <c r="K28"/>
  <c r="K27"/>
  <c r="I31"/>
  <c r="F31" s="1"/>
  <c r="I26"/>
  <c r="F26" s="1"/>
  <c r="K24"/>
  <c r="K43" l="1"/>
  <c r="K44" s="1"/>
  <c r="E25"/>
  <c r="L43"/>
  <c r="L44" s="1"/>
  <c r="F25"/>
  <c r="E33"/>
  <c r="I33"/>
  <c r="F33" s="1"/>
  <c r="I35"/>
  <c r="I36"/>
  <c r="F36" s="1"/>
  <c r="I28"/>
  <c r="F28" s="1"/>
  <c r="I24"/>
  <c r="F24" s="1"/>
  <c r="F43" l="1"/>
  <c r="F44" s="1"/>
  <c r="I43"/>
  <c r="I44" s="1"/>
  <c r="E43"/>
  <c r="E44" s="1"/>
</calcChain>
</file>

<file path=xl/sharedStrings.xml><?xml version="1.0" encoding="utf-8"?>
<sst xmlns="http://schemas.openxmlformats.org/spreadsheetml/2006/main" count="220" uniqueCount="140">
  <si>
    <t>赤ポ</t>
    <rPh sb="0" eb="1">
      <t>アカ</t>
    </rPh>
    <phoneticPr fontId="1"/>
  </si>
  <si>
    <t>青ポ</t>
    <rPh sb="0" eb="1">
      <t>アオ</t>
    </rPh>
    <phoneticPr fontId="1"/>
  </si>
  <si>
    <t>緑ポ</t>
    <rPh sb="0" eb="1">
      <t>ミドリ</t>
    </rPh>
    <phoneticPr fontId="1"/>
  </si>
  <si>
    <t>Advanced electronics</t>
  </si>
  <si>
    <t>Advanced electronics 2</t>
  </si>
  <si>
    <t>Rocket defense (research)</t>
  </si>
  <si>
    <t>紫</t>
    <rPh sb="0" eb="1">
      <t>ムラサキ</t>
    </rPh>
    <phoneticPr fontId="1"/>
  </si>
  <si>
    <t>Rocketry</t>
    <phoneticPr fontId="1"/>
  </si>
  <si>
    <t>Rocket shooting speed 1</t>
    <phoneticPr fontId="1"/>
  </si>
  <si>
    <t>Rocket shooting speed 2</t>
    <phoneticPr fontId="1"/>
  </si>
  <si>
    <t>Rocket shooting speed 3</t>
    <phoneticPr fontId="1"/>
  </si>
  <si>
    <t>Rocket shooting speed 4</t>
    <phoneticPr fontId="1"/>
  </si>
  <si>
    <t>Rocket shooting speed 5</t>
    <phoneticPr fontId="1"/>
  </si>
  <si>
    <t>Flammables</t>
    <phoneticPr fontId="1"/>
  </si>
  <si>
    <t>Steel processing</t>
    <phoneticPr fontId="1"/>
  </si>
  <si>
    <t>Electronics</t>
    <phoneticPr fontId="1"/>
  </si>
  <si>
    <t xml:space="preserve">Automation 2 </t>
    <phoneticPr fontId="1"/>
  </si>
  <si>
    <t>Modules</t>
    <phoneticPr fontId="1"/>
  </si>
  <si>
    <t>Speed module</t>
    <phoneticPr fontId="1"/>
  </si>
  <si>
    <t>Speed module 2</t>
    <phoneticPr fontId="1"/>
  </si>
  <si>
    <t>Speed module 3</t>
    <phoneticPr fontId="1"/>
  </si>
  <si>
    <t>Productivity module</t>
    <phoneticPr fontId="1"/>
  </si>
  <si>
    <t>Productivity module 3</t>
    <phoneticPr fontId="1"/>
  </si>
  <si>
    <t>Productivity module 2</t>
    <phoneticPr fontId="1"/>
  </si>
  <si>
    <t>Lazar</t>
    <phoneticPr fontId="1"/>
  </si>
  <si>
    <t>Laser turrets</t>
    <phoneticPr fontId="1"/>
  </si>
  <si>
    <t xml:space="preserve">Battery </t>
    <phoneticPr fontId="1"/>
  </si>
  <si>
    <t>Sulfur processing</t>
    <phoneticPr fontId="1"/>
  </si>
  <si>
    <t>ロケット</t>
    <phoneticPr fontId="1"/>
  </si>
  <si>
    <t>アドバンス１</t>
    <phoneticPr fontId="1"/>
  </si>
  <si>
    <t>アドバンス２</t>
    <phoneticPr fontId="1"/>
  </si>
  <si>
    <t>ロケット前提</t>
    <rPh sb="4" eb="6">
      <t>ゼンテイ</t>
    </rPh>
    <phoneticPr fontId="1"/>
  </si>
  <si>
    <t xml:space="preserve">Oil processing </t>
    <phoneticPr fontId="1"/>
  </si>
  <si>
    <t>Advanced oil processing</t>
    <phoneticPr fontId="1"/>
  </si>
  <si>
    <t>Plastics</t>
    <phoneticPr fontId="1"/>
  </si>
  <si>
    <t>Laser turret damage upgrade1</t>
    <phoneticPr fontId="1"/>
  </si>
  <si>
    <t>Laser turret damage upgrade2</t>
    <phoneticPr fontId="1"/>
  </si>
  <si>
    <t>Laser turret damage upgrade3</t>
    <phoneticPr fontId="1"/>
  </si>
  <si>
    <t>Laser turret damage upgrade4</t>
    <phoneticPr fontId="1"/>
  </si>
  <si>
    <t>Laser turret shooting speed1</t>
    <phoneticPr fontId="1"/>
  </si>
  <si>
    <t>Laser turret shooting speed2</t>
    <phoneticPr fontId="1"/>
  </si>
  <si>
    <t>Laser turret shooting speed3</t>
    <phoneticPr fontId="1"/>
  </si>
  <si>
    <t>Laser turret shooting speed4</t>
    <phoneticPr fontId="1"/>
  </si>
  <si>
    <t xml:space="preserve">Logistics 2 </t>
    <phoneticPr fontId="1"/>
  </si>
  <si>
    <t>Logistics 1</t>
    <phoneticPr fontId="1"/>
  </si>
  <si>
    <t>Armor crafting 2</t>
    <phoneticPr fontId="1"/>
  </si>
  <si>
    <t>Armor crafting 1</t>
    <phoneticPr fontId="1"/>
  </si>
  <si>
    <t>Toolbelt</t>
    <phoneticPr fontId="1"/>
  </si>
  <si>
    <t>Lab efficiency 1</t>
    <phoneticPr fontId="1"/>
  </si>
  <si>
    <t>Lab efficiency 2</t>
    <phoneticPr fontId="1"/>
  </si>
  <si>
    <t>順番</t>
    <rPh sb="0" eb="2">
      <t>ジュンバン</t>
    </rPh>
    <phoneticPr fontId="1"/>
  </si>
  <si>
    <t>研究</t>
    <rPh sb="0" eb="2">
      <t>ケンキュウ</t>
    </rPh>
    <phoneticPr fontId="1"/>
  </si>
  <si>
    <t>概略</t>
    <rPh sb="0" eb="2">
      <t>ガイリャク</t>
    </rPh>
    <phoneticPr fontId="1"/>
  </si>
  <si>
    <t>○</t>
    <phoneticPr fontId="1"/>
  </si>
  <si>
    <t>必須</t>
    <rPh sb="0" eb="2">
      <t>ヒッス</t>
    </rPh>
    <phoneticPr fontId="1"/>
  </si>
  <si>
    <t>△</t>
    <phoneticPr fontId="1"/>
  </si>
  <si>
    <t>Fluid handling</t>
    <phoneticPr fontId="1"/>
  </si>
  <si>
    <t>合計</t>
    <rPh sb="0" eb="2">
      <t>ゴウケイ</t>
    </rPh>
    <phoneticPr fontId="1"/>
  </si>
  <si>
    <t>鋼鉄炉</t>
    <rPh sb="0" eb="2">
      <t>コウテツ</t>
    </rPh>
    <rPh sb="2" eb="3">
      <t>ロ</t>
    </rPh>
    <phoneticPr fontId="1"/>
  </si>
  <si>
    <t>Advanced material processing</t>
    <phoneticPr fontId="1"/>
  </si>
  <si>
    <t>鋼鉄</t>
    <rPh sb="0" eb="2">
      <t>コウテツ</t>
    </rPh>
    <phoneticPr fontId="1"/>
  </si>
  <si>
    <t>鎧</t>
    <rPh sb="0" eb="1">
      <t>ヨロイ</t>
    </rPh>
    <phoneticPr fontId="1"/>
  </si>
  <si>
    <t>緑インサータ</t>
    <rPh sb="0" eb="1">
      <t>ミドリ</t>
    </rPh>
    <phoneticPr fontId="1"/>
  </si>
  <si>
    <t>青工場</t>
    <rPh sb="0" eb="1">
      <t>アオ</t>
    </rPh>
    <rPh sb="1" eb="3">
      <t>コウジョウ</t>
    </rPh>
    <phoneticPr fontId="1"/>
  </si>
  <si>
    <t>黄ベルコン</t>
    <rPh sb="0" eb="1">
      <t>キ</t>
    </rPh>
    <phoneticPr fontId="1"/>
  </si>
  <si>
    <t>赤ベルコン</t>
    <rPh sb="0" eb="1">
      <t>アカ</t>
    </rPh>
    <phoneticPr fontId="1"/>
  </si>
  <si>
    <t>電池</t>
    <rPh sb="0" eb="2">
      <t>デンチ</t>
    </rPh>
    <phoneticPr fontId="1"/>
  </si>
  <si>
    <t>原油</t>
    <rPh sb="0" eb="2">
      <t>ゲンユ</t>
    </rPh>
    <phoneticPr fontId="1"/>
  </si>
  <si>
    <t>ロケット用</t>
    <rPh sb="4" eb="5">
      <t>ヨウ</t>
    </rPh>
    <phoneticPr fontId="1"/>
  </si>
  <si>
    <t>タンク</t>
    <phoneticPr fontId="1"/>
  </si>
  <si>
    <t>硫黄</t>
    <rPh sb="0" eb="2">
      <t>イオウ</t>
    </rPh>
    <phoneticPr fontId="1"/>
  </si>
  <si>
    <t>プラスチック</t>
    <phoneticPr fontId="1"/>
  </si>
  <si>
    <t>モジュール前提</t>
    <rPh sb="5" eb="7">
      <t>ゼンテイ</t>
    </rPh>
    <phoneticPr fontId="1"/>
  </si>
  <si>
    <t>桃モ</t>
    <rPh sb="0" eb="1">
      <t>モモ</t>
    </rPh>
    <phoneticPr fontId="1"/>
  </si>
  <si>
    <t>青モ</t>
    <rPh sb="0" eb="1">
      <t>アオ</t>
    </rPh>
    <phoneticPr fontId="1"/>
  </si>
  <si>
    <t>研究加速１</t>
    <rPh sb="0" eb="2">
      <t>ケンキュウ</t>
    </rPh>
    <rPh sb="2" eb="4">
      <t>カソク</t>
    </rPh>
    <phoneticPr fontId="1"/>
  </si>
  <si>
    <t>研究加速２</t>
    <rPh sb="0" eb="2">
      <t>ケンキュウ</t>
    </rPh>
    <rPh sb="2" eb="4">
      <t>カソク</t>
    </rPh>
    <phoneticPr fontId="1"/>
  </si>
  <si>
    <t>レザタレ</t>
    <phoneticPr fontId="1"/>
  </si>
  <si>
    <t>応用原油</t>
    <rPh sb="0" eb="2">
      <t>オウヨウ</t>
    </rPh>
    <rPh sb="2" eb="4">
      <t>ゲンユ</t>
    </rPh>
    <phoneticPr fontId="1"/>
  </si>
  <si>
    <t>はやめ</t>
    <phoneticPr fontId="1"/>
  </si>
  <si>
    <t>ロケット作成</t>
    <rPh sb="4" eb="6">
      <t>サクセイ</t>
    </rPh>
    <phoneticPr fontId="1"/>
  </si>
  <si>
    <t>鎧2</t>
    <rPh sb="0" eb="1">
      <t>ヨロイ</t>
    </rPh>
    <phoneticPr fontId="1"/>
  </si>
  <si>
    <t xml:space="preserve">Explosives </t>
    <phoneticPr fontId="1"/>
  </si>
  <si>
    <t>レザタレ強化</t>
    <rPh sb="4" eb="6">
      <t>キョウカ</t>
    </rPh>
    <phoneticPr fontId="1"/>
  </si>
  <si>
    <t>sec</t>
    <phoneticPr fontId="1"/>
  </si>
  <si>
    <t>min</t>
    <phoneticPr fontId="1"/>
  </si>
  <si>
    <t>6工場</t>
    <rPh sb="1" eb="3">
      <t>コウジョウ</t>
    </rPh>
    <phoneticPr fontId="1"/>
  </si>
  <si>
    <t>hour</t>
    <phoneticPr fontId="1"/>
  </si>
  <si>
    <t>生産時間/工</t>
    <rPh sb="0" eb="2">
      <t>セイサン</t>
    </rPh>
    <rPh sb="2" eb="4">
      <t>ジカン</t>
    </rPh>
    <rPh sb="5" eb="6">
      <t>コウ</t>
    </rPh>
    <phoneticPr fontId="1"/>
  </si>
  <si>
    <t>必要チェスト領域数</t>
    <rPh sb="0" eb="2">
      <t>ヒツヨウ</t>
    </rPh>
    <rPh sb="6" eb="8">
      <t>リョウイキ</t>
    </rPh>
    <rPh sb="8" eb="9">
      <t>スウ</t>
    </rPh>
    <phoneticPr fontId="1"/>
  </si>
  <si>
    <t>赤チェスト必要数</t>
    <rPh sb="0" eb="1">
      <t>アカ</t>
    </rPh>
    <rPh sb="5" eb="7">
      <t>ヒツヨウ</t>
    </rPh>
    <rPh sb="7" eb="8">
      <t>スウ</t>
    </rPh>
    <phoneticPr fontId="1"/>
  </si>
  <si>
    <t>青チェスト必要数</t>
    <rPh sb="0" eb="1">
      <t>アオ</t>
    </rPh>
    <rPh sb="5" eb="7">
      <t>ヒツヨウ</t>
    </rPh>
    <rPh sb="7" eb="8">
      <t>スウ</t>
    </rPh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</si>
  <si>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</si>
  <si>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</si>
  <si>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青モジュール３</t>
    <rPh sb="0" eb="1">
      <t>アオ</t>
    </rPh>
    <phoneticPr fontId="1"/>
  </si>
  <si>
    <t>桃モジュール３</t>
    <rPh sb="0" eb="1">
      <t>モモ</t>
    </rPh>
    <phoneticPr fontId="1"/>
  </si>
  <si>
    <t>赤回路</t>
    <rPh sb="0" eb="1">
      <t>アカ</t>
    </rPh>
    <rPh sb="1" eb="3">
      <t>カイロ</t>
    </rPh>
    <phoneticPr fontId="1"/>
  </si>
  <si>
    <t>青回路</t>
    <rPh sb="0" eb="1">
      <t>アオ</t>
    </rPh>
    <rPh sb="1" eb="3">
      <t>カイロ</t>
    </rPh>
    <phoneticPr fontId="1"/>
  </si>
  <si>
    <t>桃モ１</t>
    <rPh sb="0" eb="1">
      <t>モモ</t>
    </rPh>
    <phoneticPr fontId="1"/>
  </si>
  <si>
    <t>青モ１</t>
    <rPh sb="0" eb="1">
      <t>アオ</t>
    </rPh>
    <phoneticPr fontId="1"/>
  </si>
  <si>
    <t>作成数</t>
    <rPh sb="0" eb="2">
      <t>サクセイ</t>
    </rPh>
    <rPh sb="2" eb="3">
      <t>スウ</t>
    </rPh>
    <phoneticPr fontId="1"/>
  </si>
  <si>
    <t>青モ1</t>
    <rPh sb="0" eb="1">
      <t>アオ</t>
    </rPh>
    <phoneticPr fontId="1"/>
  </si>
  <si>
    <t>青モ2</t>
    <rPh sb="0" eb="1">
      <t>アオ</t>
    </rPh>
    <phoneticPr fontId="1"/>
  </si>
  <si>
    <t>青モ3</t>
    <rPh sb="0" eb="1">
      <t>アオ</t>
    </rPh>
    <phoneticPr fontId="1"/>
  </si>
  <si>
    <t>桃モ２</t>
    <rPh sb="0" eb="1">
      <t>モモ</t>
    </rPh>
    <phoneticPr fontId="1"/>
  </si>
  <si>
    <t>桃モ2</t>
    <rPh sb="0" eb="1">
      <t>モモ</t>
    </rPh>
    <phoneticPr fontId="1"/>
  </si>
  <si>
    <t>桃モ3</t>
    <rPh sb="0" eb="1">
      <t>モモ</t>
    </rPh>
    <phoneticPr fontId="1"/>
  </si>
  <si>
    <t>緑回路</t>
    <rPh sb="0" eb="1">
      <t>ミドリ</t>
    </rPh>
    <rPh sb="1" eb="3">
      <t>カイロ</t>
    </rPh>
    <phoneticPr fontId="1"/>
  </si>
  <si>
    <t>要素分解</t>
    <rPh sb="0" eb="2">
      <t>ヨウソ</t>
    </rPh>
    <rPh sb="2" eb="4">
      <t>ブンカイ</t>
    </rPh>
    <phoneticPr fontId="1"/>
  </si>
  <si>
    <t>桃モ1</t>
    <rPh sb="0" eb="1">
      <t>モモ</t>
    </rPh>
    <phoneticPr fontId="1"/>
  </si>
  <si>
    <t>火薬200、緑１00、鉄200</t>
    <rPh sb="0" eb="2">
      <t>カヤク</t>
    </rPh>
    <rPh sb="6" eb="7">
      <t>ミドリ</t>
    </rPh>
    <rPh sb="11" eb="12">
      <t>テツ</t>
    </rPh>
    <phoneticPr fontId="1"/>
  </si>
  <si>
    <t>緑3000、赤300、硫75</t>
    <rPh sb="0" eb="1">
      <t>ミドリ</t>
    </rPh>
    <rPh sb="6" eb="7">
      <t>アカ</t>
    </rPh>
    <rPh sb="11" eb="12">
      <t>リュウ</t>
    </rPh>
    <phoneticPr fontId="1"/>
  </si>
  <si>
    <t>ワ600、緑300、プ300</t>
    <rPh sb="5" eb="6">
      <t>ミドリ</t>
    </rPh>
    <phoneticPr fontId="1"/>
  </si>
  <si>
    <t>青モ２</t>
    <rPh sb="0" eb="1">
      <t>アオ</t>
    </rPh>
    <phoneticPr fontId="1"/>
  </si>
  <si>
    <t>青モ200、赤250、青250</t>
    <rPh sb="0" eb="1">
      <t>アオ</t>
    </rPh>
    <rPh sb="6" eb="7">
      <t>アカ</t>
    </rPh>
    <rPh sb="11" eb="12">
      <t>アオ</t>
    </rPh>
    <phoneticPr fontId="1"/>
  </si>
  <si>
    <t>桃モ250、赤250、青250</t>
    <rPh sb="0" eb="1">
      <t>モモ</t>
    </rPh>
    <rPh sb="6" eb="7">
      <t>アカ</t>
    </rPh>
    <rPh sb="11" eb="12">
      <t>アオ</t>
    </rPh>
    <phoneticPr fontId="1"/>
  </si>
  <si>
    <t>青モ4、赤5、青5</t>
    <rPh sb="0" eb="1">
      <t>アオ</t>
    </rPh>
    <rPh sb="4" eb="5">
      <t>アカ</t>
    </rPh>
    <rPh sb="7" eb="8">
      <t>アオ</t>
    </rPh>
    <phoneticPr fontId="1"/>
  </si>
  <si>
    <t>桃モ4、赤5、青5</t>
    <rPh sb="0" eb="1">
      <t>モモ</t>
    </rPh>
    <rPh sb="4" eb="5">
      <t>アカ</t>
    </rPh>
    <rPh sb="7" eb="8">
      <t>アオ</t>
    </rPh>
    <phoneticPr fontId="1"/>
  </si>
  <si>
    <t>赤5、緑5</t>
    <rPh sb="0" eb="1">
      <t>アカ</t>
    </rPh>
    <rPh sb="3" eb="4">
      <t>ミドリ</t>
    </rPh>
    <phoneticPr fontId="1"/>
  </si>
  <si>
    <t>簡易計算機</t>
    <rPh sb="0" eb="2">
      <t>カンイ</t>
    </rPh>
    <rPh sb="2" eb="5">
      <t>ケイサンキ</t>
    </rPh>
    <phoneticPr fontId="1"/>
  </si>
  <si>
    <t>硫酸</t>
    <rPh sb="0" eb="2">
      <t>リュウサン</t>
    </rPh>
    <phoneticPr fontId="1"/>
  </si>
  <si>
    <t>原料</t>
    <rPh sb="0" eb="2">
      <t>ゲンリョウ</t>
    </rPh>
    <phoneticPr fontId="1"/>
  </si>
  <si>
    <t>赤20、赤2、硫酸0.5</t>
    <rPh sb="0" eb="1">
      <t>アカ</t>
    </rPh>
    <rPh sb="4" eb="5">
      <t>アカ</t>
    </rPh>
    <rPh sb="7" eb="9">
      <t>リュウサン</t>
    </rPh>
    <phoneticPr fontId="1"/>
  </si>
  <si>
    <t>緑回路数</t>
    <rPh sb="0" eb="1">
      <t>ミドリ</t>
    </rPh>
    <rPh sb="1" eb="3">
      <t>カイロ</t>
    </rPh>
    <rPh sb="3" eb="4">
      <t>スウ</t>
    </rPh>
    <phoneticPr fontId="1"/>
  </si>
  <si>
    <t>赤回路数</t>
    <rPh sb="0" eb="1">
      <t>アカ</t>
    </rPh>
    <rPh sb="1" eb="3">
      <t>カイロ</t>
    </rPh>
    <rPh sb="3" eb="4">
      <t>スウ</t>
    </rPh>
    <phoneticPr fontId="1"/>
  </si>
  <si>
    <t>青回路数</t>
    <rPh sb="0" eb="1">
      <t>アオ</t>
    </rPh>
    <rPh sb="1" eb="3">
      <t>カイロ</t>
    </rPh>
    <rPh sb="3" eb="4">
      <t>スウ</t>
    </rPh>
    <phoneticPr fontId="1"/>
  </si>
  <si>
    <t>プラ</t>
    <phoneticPr fontId="1"/>
  </si>
  <si>
    <t>作成済み</t>
    <rPh sb="0" eb="2">
      <t>サクセイ</t>
    </rPh>
    <rPh sb="2" eb="3">
      <t>ズ</t>
    </rPh>
    <phoneticPr fontId="1"/>
  </si>
  <si>
    <t>ワイヤー</t>
    <phoneticPr fontId="1"/>
  </si>
  <si>
    <t>鉄</t>
    <rPh sb="0" eb="1">
      <t>テツ</t>
    </rPh>
    <phoneticPr fontId="1"/>
  </si>
  <si>
    <t>銅</t>
    <rPh sb="0" eb="1">
      <t>ドウ</t>
    </rPh>
    <phoneticPr fontId="1"/>
  </si>
  <si>
    <t>青モ３</t>
    <rPh sb="0" eb="1">
      <t>アオ</t>
    </rPh>
    <phoneticPr fontId="1"/>
  </si>
  <si>
    <t>桃モ３</t>
    <rPh sb="0" eb="1">
      <t>モモ</t>
    </rPh>
    <phoneticPr fontId="1"/>
  </si>
  <si>
    <t>火薬</t>
    <rPh sb="0" eb="2">
      <t>カヤク</t>
    </rPh>
    <phoneticPr fontId="1"/>
  </si>
  <si>
    <t>ロケットに必要な要素数</t>
    <rPh sb="5" eb="7">
      <t>ヒツヨウ</t>
    </rPh>
    <rPh sb="8" eb="10">
      <t>ヨウソ</t>
    </rPh>
    <rPh sb="10" eb="11">
      <t>スウ</t>
    </rPh>
    <phoneticPr fontId="1"/>
  </si>
  <si>
    <t>RoD必要数</t>
    <rPh sb="3" eb="5">
      <t>ヒツヨウ</t>
    </rPh>
    <rPh sb="5" eb="6">
      <t>スウ</t>
    </rPh>
    <phoneticPr fontId="1"/>
  </si>
  <si>
    <t>必要な時間/s</t>
    <rPh sb="0" eb="2">
      <t>ヒツヨウ</t>
    </rPh>
    <rPh sb="3" eb="5">
      <t>ジカン</t>
    </rPh>
    <phoneticPr fontId="1"/>
  </si>
  <si>
    <t>/m</t>
    <phoneticPr fontId="1"/>
  </si>
  <si>
    <t>/h</t>
    <phoneticPr fontId="1"/>
  </si>
  <si>
    <t>残り必要数</t>
    <rPh sb="0" eb="1">
      <t>ノコ</t>
    </rPh>
    <rPh sb="2" eb="4">
      <t>ヒツヨウ</t>
    </rPh>
    <rPh sb="4" eb="5">
      <t>スウ</t>
    </rPh>
    <phoneticPr fontId="1"/>
  </si>
</sst>
</file>

<file path=xl/styles.xml><?xml version="1.0" encoding="utf-8"?>
<styleSheet xmlns="http://schemas.openxmlformats.org/spreadsheetml/2006/main">
  <numFmts count="1">
    <numFmt numFmtId="183" formatCode="0.00_);[Red]\(0.00\)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2" borderId="0" xfId="0" applyFill="1" applyBorder="1">
      <alignment vertical="center"/>
    </xf>
    <xf numFmtId="0" fontId="0" fillId="4" borderId="0" xfId="0" applyFill="1">
      <alignment vertical="center"/>
    </xf>
    <xf numFmtId="0" fontId="0" fillId="4" borderId="0" xfId="0" applyFill="1" applyBorder="1">
      <alignment vertical="center"/>
    </xf>
    <xf numFmtId="183" fontId="0" fillId="4" borderId="0" xfId="0" applyNumberFormat="1" applyFill="1">
      <alignment vertical="center"/>
    </xf>
    <xf numFmtId="183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opLeftCell="C1" zoomScale="85" zoomScaleNormal="85" workbookViewId="0">
      <selection activeCell="C57" sqref="C57"/>
    </sheetView>
  </sheetViews>
  <sheetFormatPr defaultRowHeight="13.5"/>
  <cols>
    <col min="3" max="3" width="43.875" bestFit="1" customWidth="1"/>
    <col min="4" max="4" width="11.375" bestFit="1" customWidth="1"/>
    <col min="5" max="5" width="15.5" bestFit="1" customWidth="1"/>
    <col min="6" max="6" width="17.625" bestFit="1" customWidth="1"/>
  </cols>
  <sheetData>
    <row r="1" spans="1:12">
      <c r="A1" t="s">
        <v>54</v>
      </c>
      <c r="B1" t="s">
        <v>50</v>
      </c>
      <c r="C1" t="s">
        <v>51</v>
      </c>
      <c r="D1" t="s">
        <v>52</v>
      </c>
      <c r="E1" t="s">
        <v>90</v>
      </c>
      <c r="F1" t="s">
        <v>91</v>
      </c>
      <c r="H1" t="s">
        <v>0</v>
      </c>
      <c r="I1" t="s">
        <v>2</v>
      </c>
      <c r="J1" t="s">
        <v>1</v>
      </c>
      <c r="K1" t="s">
        <v>6</v>
      </c>
    </row>
    <row r="2" spans="1:12" s="1" customFormat="1">
      <c r="A2" t="s">
        <v>53</v>
      </c>
      <c r="B2">
        <v>1</v>
      </c>
      <c r="C2" t="s">
        <v>44</v>
      </c>
      <c r="D2" t="s">
        <v>64</v>
      </c>
      <c r="E2">
        <f t="shared" ref="E2:E44" si="0">E3+H2/200</f>
        <v>26.65</v>
      </c>
      <c r="F2"/>
      <c r="G2"/>
      <c r="H2" s="1">
        <v>20</v>
      </c>
      <c r="I2"/>
      <c r="J2"/>
      <c r="K2"/>
      <c r="L2"/>
    </row>
    <row r="3" spans="1:12" s="1" customFormat="1">
      <c r="A3" t="s">
        <v>53</v>
      </c>
      <c r="B3">
        <v>1</v>
      </c>
      <c r="C3" s="1" t="s">
        <v>15</v>
      </c>
      <c r="D3" t="s">
        <v>62</v>
      </c>
      <c r="E3">
        <f t="shared" si="0"/>
        <v>26.549999999999997</v>
      </c>
      <c r="F3"/>
      <c r="G3"/>
      <c r="H3" s="1">
        <v>30</v>
      </c>
      <c r="I3"/>
      <c r="J3"/>
      <c r="K3"/>
      <c r="L3"/>
    </row>
    <row r="4" spans="1:12" s="1" customFormat="1">
      <c r="A4" t="s">
        <v>53</v>
      </c>
      <c r="B4" s="1">
        <v>1</v>
      </c>
      <c r="C4" s="1" t="s">
        <v>16</v>
      </c>
      <c r="D4" t="s">
        <v>63</v>
      </c>
      <c r="E4">
        <f t="shared" si="0"/>
        <v>26.4</v>
      </c>
      <c r="F4"/>
      <c r="G4"/>
      <c r="H4" s="1">
        <v>40</v>
      </c>
      <c r="I4"/>
      <c r="J4"/>
      <c r="K4"/>
      <c r="L4"/>
    </row>
    <row r="5" spans="1:12" s="1" customFormat="1">
      <c r="A5" t="s">
        <v>53</v>
      </c>
      <c r="B5">
        <v>2</v>
      </c>
      <c r="C5" s="1" t="s">
        <v>14</v>
      </c>
      <c r="D5" t="s">
        <v>60</v>
      </c>
      <c r="E5">
        <f t="shared" si="0"/>
        <v>26.2</v>
      </c>
      <c r="F5"/>
      <c r="G5"/>
      <c r="H5" s="1">
        <v>20</v>
      </c>
      <c r="J5"/>
      <c r="K5"/>
      <c r="L5"/>
    </row>
    <row r="6" spans="1:12">
      <c r="A6" t="s">
        <v>53</v>
      </c>
      <c r="B6" s="1">
        <v>2</v>
      </c>
      <c r="C6" s="1" t="s">
        <v>59</v>
      </c>
      <c r="D6" s="1" t="s">
        <v>58</v>
      </c>
      <c r="E6">
        <f t="shared" si="0"/>
        <v>26.099999999999998</v>
      </c>
      <c r="F6">
        <f t="shared" ref="F2:F44" si="1">F7+I6/200</f>
        <v>25.65</v>
      </c>
      <c r="G6" s="1"/>
      <c r="H6" s="1">
        <v>50</v>
      </c>
      <c r="I6" s="1">
        <v>50</v>
      </c>
      <c r="J6" s="1"/>
      <c r="K6" s="1"/>
      <c r="L6" s="1"/>
    </row>
    <row r="7" spans="1:12">
      <c r="A7" t="s">
        <v>53</v>
      </c>
      <c r="B7" s="1">
        <v>2</v>
      </c>
      <c r="C7" t="s">
        <v>43</v>
      </c>
      <c r="D7" s="1" t="s">
        <v>65</v>
      </c>
      <c r="E7">
        <f t="shared" si="0"/>
        <v>25.849999999999998</v>
      </c>
      <c r="F7">
        <f t="shared" si="1"/>
        <v>25.4</v>
      </c>
      <c r="H7">
        <v>40</v>
      </c>
      <c r="I7">
        <v>40</v>
      </c>
    </row>
    <row r="8" spans="1:12">
      <c r="A8" t="s">
        <v>53</v>
      </c>
      <c r="B8">
        <v>3</v>
      </c>
      <c r="C8" t="s">
        <v>26</v>
      </c>
      <c r="D8" s="1" t="s">
        <v>66</v>
      </c>
      <c r="E8">
        <f t="shared" si="0"/>
        <v>25.65</v>
      </c>
      <c r="F8">
        <f t="shared" si="1"/>
        <v>25.2</v>
      </c>
      <c r="H8" s="1">
        <v>50</v>
      </c>
      <c r="I8">
        <v>50</v>
      </c>
    </row>
    <row r="9" spans="1:12">
      <c r="A9" t="s">
        <v>53</v>
      </c>
      <c r="B9">
        <v>3</v>
      </c>
      <c r="C9" t="s">
        <v>32</v>
      </c>
      <c r="D9" s="1" t="s">
        <v>67</v>
      </c>
      <c r="E9">
        <f t="shared" si="0"/>
        <v>25.4</v>
      </c>
      <c r="F9">
        <f t="shared" si="1"/>
        <v>24.95</v>
      </c>
      <c r="H9" s="1">
        <v>50</v>
      </c>
      <c r="I9">
        <v>50</v>
      </c>
    </row>
    <row r="10" spans="1:12">
      <c r="A10" t="s">
        <v>53</v>
      </c>
      <c r="B10">
        <v>3</v>
      </c>
      <c r="C10" t="s">
        <v>56</v>
      </c>
      <c r="D10" s="1" t="s">
        <v>69</v>
      </c>
      <c r="E10">
        <f t="shared" si="0"/>
        <v>25.15</v>
      </c>
      <c r="F10">
        <f t="shared" si="1"/>
        <v>24.7</v>
      </c>
      <c r="H10" s="1">
        <v>75</v>
      </c>
      <c r="I10">
        <v>75</v>
      </c>
    </row>
    <row r="11" spans="1:12">
      <c r="A11" s="1" t="s">
        <v>53</v>
      </c>
      <c r="B11" s="1">
        <v>3</v>
      </c>
      <c r="C11" t="s">
        <v>27</v>
      </c>
      <c r="D11" s="1" t="s">
        <v>70</v>
      </c>
      <c r="E11">
        <f t="shared" si="0"/>
        <v>24.774999999999999</v>
      </c>
      <c r="F11">
        <f t="shared" si="1"/>
        <v>24.324999999999999</v>
      </c>
      <c r="H11" s="1">
        <v>100</v>
      </c>
      <c r="I11">
        <v>100</v>
      </c>
    </row>
    <row r="12" spans="1:12">
      <c r="A12" s="1" t="s">
        <v>53</v>
      </c>
      <c r="B12" s="1">
        <v>3</v>
      </c>
      <c r="C12" t="s">
        <v>34</v>
      </c>
      <c r="D12" s="1" t="s">
        <v>71</v>
      </c>
      <c r="E12">
        <f t="shared" si="0"/>
        <v>24.274999999999999</v>
      </c>
      <c r="F12">
        <f t="shared" si="1"/>
        <v>23.824999999999999</v>
      </c>
      <c r="H12" s="1">
        <v>100</v>
      </c>
      <c r="I12">
        <v>100</v>
      </c>
    </row>
    <row r="13" spans="1:12">
      <c r="A13" t="s">
        <v>55</v>
      </c>
      <c r="B13">
        <v>4</v>
      </c>
      <c r="C13" t="s">
        <v>48</v>
      </c>
      <c r="D13" s="1" t="s">
        <v>75</v>
      </c>
      <c r="E13">
        <f t="shared" si="0"/>
        <v>23.774999999999999</v>
      </c>
      <c r="F13">
        <f t="shared" si="1"/>
        <v>23.324999999999999</v>
      </c>
      <c r="H13">
        <v>100</v>
      </c>
      <c r="I13">
        <v>100</v>
      </c>
    </row>
    <row r="14" spans="1:12">
      <c r="A14" t="s">
        <v>55</v>
      </c>
      <c r="B14">
        <v>4</v>
      </c>
      <c r="C14" t="s">
        <v>49</v>
      </c>
      <c r="D14" s="1" t="s">
        <v>76</v>
      </c>
      <c r="E14">
        <f t="shared" si="0"/>
        <v>23.274999999999999</v>
      </c>
      <c r="F14">
        <f t="shared" si="1"/>
        <v>22.824999999999999</v>
      </c>
      <c r="H14">
        <v>150</v>
      </c>
      <c r="I14">
        <v>150</v>
      </c>
    </row>
    <row r="15" spans="1:12">
      <c r="A15" s="1" t="s">
        <v>53</v>
      </c>
      <c r="B15">
        <v>4</v>
      </c>
      <c r="C15" t="s">
        <v>33</v>
      </c>
      <c r="D15" t="s">
        <v>78</v>
      </c>
      <c r="E15">
        <f t="shared" si="0"/>
        <v>22.524999999999999</v>
      </c>
      <c r="F15">
        <f t="shared" si="1"/>
        <v>22.074999999999999</v>
      </c>
      <c r="G15">
        <f t="shared" ref="G15:G44" si="2">G16+J15/200</f>
        <v>13.375</v>
      </c>
      <c r="H15" s="1">
        <v>75</v>
      </c>
      <c r="I15">
        <v>75</v>
      </c>
      <c r="J15">
        <v>75</v>
      </c>
    </row>
    <row r="16" spans="1:12">
      <c r="A16" t="s">
        <v>55</v>
      </c>
      <c r="B16">
        <v>4</v>
      </c>
      <c r="C16" t="s">
        <v>47</v>
      </c>
      <c r="D16" s="1" t="s">
        <v>79</v>
      </c>
      <c r="E16">
        <f t="shared" si="0"/>
        <v>22.15</v>
      </c>
      <c r="F16">
        <f t="shared" si="1"/>
        <v>21.7</v>
      </c>
      <c r="G16">
        <f t="shared" si="2"/>
        <v>13</v>
      </c>
      <c r="H16">
        <v>50</v>
      </c>
      <c r="I16">
        <v>50</v>
      </c>
    </row>
    <row r="17" spans="1:12">
      <c r="A17" t="s">
        <v>53</v>
      </c>
      <c r="B17">
        <v>5</v>
      </c>
      <c r="C17" t="s">
        <v>24</v>
      </c>
      <c r="D17" s="1" t="s">
        <v>77</v>
      </c>
      <c r="E17">
        <f t="shared" si="0"/>
        <v>21.9</v>
      </c>
      <c r="F17">
        <f t="shared" si="1"/>
        <v>21.45</v>
      </c>
      <c r="G17">
        <f t="shared" si="2"/>
        <v>13</v>
      </c>
      <c r="H17" s="1">
        <v>50</v>
      </c>
      <c r="I17">
        <v>50</v>
      </c>
    </row>
    <row r="18" spans="1:12">
      <c r="A18" t="s">
        <v>53</v>
      </c>
      <c r="B18">
        <v>5</v>
      </c>
      <c r="C18" t="s">
        <v>25</v>
      </c>
      <c r="D18" s="1" t="s">
        <v>77</v>
      </c>
      <c r="E18">
        <f t="shared" si="0"/>
        <v>21.65</v>
      </c>
      <c r="F18">
        <f t="shared" si="1"/>
        <v>21.2</v>
      </c>
      <c r="G18">
        <f t="shared" si="2"/>
        <v>13</v>
      </c>
      <c r="H18" s="1">
        <v>50</v>
      </c>
      <c r="I18">
        <v>50</v>
      </c>
    </row>
    <row r="19" spans="1:12">
      <c r="A19" t="s">
        <v>53</v>
      </c>
      <c r="B19" s="1">
        <v>6</v>
      </c>
      <c r="C19" s="1" t="s">
        <v>3</v>
      </c>
      <c r="D19" s="1" t="s">
        <v>29</v>
      </c>
      <c r="E19">
        <f t="shared" si="0"/>
        <v>21.4</v>
      </c>
      <c r="F19">
        <f t="shared" si="1"/>
        <v>20.95</v>
      </c>
      <c r="G19">
        <f t="shared" si="2"/>
        <v>13</v>
      </c>
      <c r="H19" s="1">
        <v>40</v>
      </c>
      <c r="I19" s="1">
        <v>40</v>
      </c>
      <c r="J19" s="1"/>
      <c r="K19" s="1"/>
      <c r="L19" s="1"/>
    </row>
    <row r="20" spans="1:12">
      <c r="A20" t="s">
        <v>53</v>
      </c>
      <c r="B20" s="1">
        <v>6</v>
      </c>
      <c r="C20" s="1" t="s">
        <v>17</v>
      </c>
      <c r="D20" s="1" t="s">
        <v>72</v>
      </c>
      <c r="E20">
        <f t="shared" si="0"/>
        <v>21.2</v>
      </c>
      <c r="F20">
        <f t="shared" si="1"/>
        <v>20.75</v>
      </c>
      <c r="G20">
        <f t="shared" si="2"/>
        <v>13</v>
      </c>
      <c r="H20" s="1">
        <v>50</v>
      </c>
      <c r="I20" s="1">
        <v>50</v>
      </c>
      <c r="J20" s="1"/>
    </row>
    <row r="21" spans="1:12">
      <c r="A21" t="s">
        <v>53</v>
      </c>
      <c r="B21" s="1">
        <v>6</v>
      </c>
      <c r="C21" t="s">
        <v>18</v>
      </c>
      <c r="D21" s="1" t="s">
        <v>74</v>
      </c>
      <c r="E21">
        <f t="shared" si="0"/>
        <v>20.95</v>
      </c>
      <c r="F21">
        <f t="shared" si="1"/>
        <v>20.5</v>
      </c>
      <c r="G21">
        <f t="shared" si="2"/>
        <v>13</v>
      </c>
      <c r="H21" s="1">
        <v>50</v>
      </c>
      <c r="I21">
        <v>50</v>
      </c>
    </row>
    <row r="22" spans="1:12">
      <c r="A22" t="s">
        <v>53</v>
      </c>
      <c r="B22" s="1">
        <v>6</v>
      </c>
      <c r="C22" t="s">
        <v>21</v>
      </c>
      <c r="D22" s="1" t="s">
        <v>73</v>
      </c>
      <c r="E22">
        <f t="shared" si="0"/>
        <v>20.7</v>
      </c>
      <c r="F22">
        <f t="shared" si="1"/>
        <v>20.25</v>
      </c>
      <c r="G22">
        <f t="shared" si="2"/>
        <v>13</v>
      </c>
      <c r="H22" s="1">
        <v>50</v>
      </c>
      <c r="I22">
        <v>50</v>
      </c>
    </row>
    <row r="23" spans="1:12">
      <c r="A23" t="s">
        <v>53</v>
      </c>
      <c r="B23">
        <v>6</v>
      </c>
      <c r="C23" t="s">
        <v>19</v>
      </c>
      <c r="D23" t="s">
        <v>74</v>
      </c>
      <c r="E23">
        <f t="shared" si="0"/>
        <v>20.45</v>
      </c>
      <c r="F23">
        <f t="shared" si="1"/>
        <v>20</v>
      </c>
      <c r="G23">
        <f t="shared" si="2"/>
        <v>13</v>
      </c>
      <c r="H23" s="1">
        <v>75</v>
      </c>
      <c r="I23">
        <v>75</v>
      </c>
      <c r="J23">
        <v>75</v>
      </c>
    </row>
    <row r="24" spans="1:12">
      <c r="A24" t="s">
        <v>53</v>
      </c>
      <c r="B24">
        <v>6</v>
      </c>
      <c r="C24" t="s">
        <v>23</v>
      </c>
      <c r="D24" t="s">
        <v>73</v>
      </c>
      <c r="E24">
        <f t="shared" si="0"/>
        <v>20.074999999999999</v>
      </c>
      <c r="F24">
        <f t="shared" si="1"/>
        <v>19.625</v>
      </c>
      <c r="G24">
        <f t="shared" si="2"/>
        <v>12.625</v>
      </c>
      <c r="H24" s="1">
        <v>75</v>
      </c>
      <c r="I24">
        <v>75</v>
      </c>
      <c r="J24">
        <v>75</v>
      </c>
    </row>
    <row r="25" spans="1:12">
      <c r="A25" t="s">
        <v>53</v>
      </c>
      <c r="B25">
        <v>7</v>
      </c>
      <c r="C25" s="1" t="s">
        <v>13</v>
      </c>
      <c r="D25" t="s">
        <v>80</v>
      </c>
      <c r="E25">
        <f t="shared" si="0"/>
        <v>19.7</v>
      </c>
      <c r="F25">
        <f t="shared" si="1"/>
        <v>19.25</v>
      </c>
      <c r="G25">
        <f t="shared" si="2"/>
        <v>12.25</v>
      </c>
      <c r="H25" s="1">
        <v>60</v>
      </c>
      <c r="I25" s="1">
        <v>60</v>
      </c>
    </row>
    <row r="26" spans="1:12">
      <c r="A26" t="s">
        <v>53</v>
      </c>
      <c r="B26">
        <v>7</v>
      </c>
      <c r="C26" s="1" t="s">
        <v>82</v>
      </c>
      <c r="D26" s="1" t="s">
        <v>68</v>
      </c>
      <c r="E26">
        <f t="shared" si="0"/>
        <v>19.399999999999999</v>
      </c>
      <c r="F26">
        <f t="shared" si="1"/>
        <v>18.95</v>
      </c>
      <c r="G26">
        <f t="shared" si="2"/>
        <v>12.25</v>
      </c>
      <c r="H26" s="1">
        <v>60</v>
      </c>
      <c r="I26" s="1">
        <v>60</v>
      </c>
    </row>
    <row r="27" spans="1:12">
      <c r="A27" t="s">
        <v>53</v>
      </c>
      <c r="B27" s="1">
        <v>7</v>
      </c>
      <c r="C27" s="1" t="s">
        <v>7</v>
      </c>
      <c r="D27" s="1" t="s">
        <v>31</v>
      </c>
      <c r="E27">
        <f t="shared" si="0"/>
        <v>19.099999999999998</v>
      </c>
      <c r="F27">
        <f t="shared" si="1"/>
        <v>18.649999999999999</v>
      </c>
      <c r="G27">
        <f t="shared" si="2"/>
        <v>12.25</v>
      </c>
      <c r="H27" s="1">
        <v>80</v>
      </c>
      <c r="I27" s="1">
        <v>80</v>
      </c>
      <c r="J27" s="1"/>
      <c r="K27" s="1"/>
      <c r="L27" s="1"/>
    </row>
    <row r="28" spans="1:12">
      <c r="A28" t="s">
        <v>53</v>
      </c>
      <c r="B28">
        <v>18</v>
      </c>
      <c r="C28" t="s">
        <v>46</v>
      </c>
      <c r="D28" t="s">
        <v>61</v>
      </c>
      <c r="E28">
        <f t="shared" si="0"/>
        <v>18.7</v>
      </c>
      <c r="F28">
        <f t="shared" si="1"/>
        <v>18.25</v>
      </c>
      <c r="G28">
        <f t="shared" si="2"/>
        <v>12.25</v>
      </c>
      <c r="H28">
        <v>10</v>
      </c>
    </row>
    <row r="29" spans="1:12">
      <c r="A29" t="s">
        <v>53</v>
      </c>
      <c r="B29">
        <v>18</v>
      </c>
      <c r="C29" t="s">
        <v>45</v>
      </c>
      <c r="D29" t="s">
        <v>81</v>
      </c>
      <c r="E29">
        <f t="shared" si="0"/>
        <v>18.649999999999999</v>
      </c>
      <c r="F29">
        <f t="shared" si="1"/>
        <v>18.25</v>
      </c>
      <c r="G29">
        <f t="shared" si="2"/>
        <v>12.25</v>
      </c>
      <c r="H29">
        <v>30</v>
      </c>
    </row>
    <row r="30" spans="1:12">
      <c r="A30" t="s">
        <v>53</v>
      </c>
      <c r="B30">
        <v>20</v>
      </c>
      <c r="C30" t="s">
        <v>35</v>
      </c>
      <c r="D30" s="1" t="s">
        <v>83</v>
      </c>
      <c r="E30">
        <f t="shared" si="0"/>
        <v>18.5</v>
      </c>
      <c r="F30">
        <f t="shared" si="1"/>
        <v>18.25</v>
      </c>
      <c r="G30">
        <f t="shared" si="2"/>
        <v>12.25</v>
      </c>
      <c r="H30" s="1">
        <v>50</v>
      </c>
      <c r="I30">
        <v>50</v>
      </c>
    </row>
    <row r="31" spans="1:12">
      <c r="A31" t="s">
        <v>53</v>
      </c>
      <c r="B31">
        <v>20</v>
      </c>
      <c r="C31" t="s">
        <v>39</v>
      </c>
      <c r="D31" s="1" t="s">
        <v>83</v>
      </c>
      <c r="E31">
        <f t="shared" si="0"/>
        <v>18.25</v>
      </c>
      <c r="F31">
        <f t="shared" si="1"/>
        <v>18</v>
      </c>
      <c r="G31">
        <f t="shared" si="2"/>
        <v>12.25</v>
      </c>
      <c r="H31" s="1">
        <v>50</v>
      </c>
    </row>
    <row r="32" spans="1:12">
      <c r="A32" s="1" t="s">
        <v>53</v>
      </c>
      <c r="B32">
        <v>20</v>
      </c>
      <c r="C32" t="s">
        <v>36</v>
      </c>
      <c r="D32" s="1" t="s">
        <v>83</v>
      </c>
      <c r="E32">
        <f t="shared" si="0"/>
        <v>18</v>
      </c>
      <c r="F32">
        <f t="shared" si="1"/>
        <v>18</v>
      </c>
      <c r="G32">
        <f t="shared" si="2"/>
        <v>12.25</v>
      </c>
      <c r="H32" s="1">
        <v>100</v>
      </c>
      <c r="I32">
        <v>100</v>
      </c>
    </row>
    <row r="33" spans="1:12">
      <c r="A33" t="s">
        <v>55</v>
      </c>
      <c r="B33">
        <v>20</v>
      </c>
      <c r="C33" t="s">
        <v>38</v>
      </c>
      <c r="D33" s="1" t="s">
        <v>83</v>
      </c>
      <c r="E33">
        <f t="shared" si="0"/>
        <v>17.5</v>
      </c>
      <c r="F33">
        <f t="shared" si="1"/>
        <v>17.5</v>
      </c>
      <c r="G33">
        <f t="shared" si="2"/>
        <v>12.25</v>
      </c>
      <c r="H33" s="1">
        <v>100</v>
      </c>
      <c r="I33">
        <v>100</v>
      </c>
      <c r="J33">
        <v>100</v>
      </c>
    </row>
    <row r="34" spans="1:12">
      <c r="A34" s="1" t="s">
        <v>53</v>
      </c>
      <c r="B34">
        <v>20</v>
      </c>
      <c r="C34" t="s">
        <v>40</v>
      </c>
      <c r="D34" s="1" t="s">
        <v>83</v>
      </c>
      <c r="E34">
        <f t="shared" si="0"/>
        <v>17</v>
      </c>
      <c r="F34">
        <f t="shared" si="1"/>
        <v>17</v>
      </c>
      <c r="G34">
        <f t="shared" si="2"/>
        <v>11.75</v>
      </c>
      <c r="H34" s="1">
        <v>100</v>
      </c>
      <c r="I34">
        <v>100</v>
      </c>
    </row>
    <row r="35" spans="1:12">
      <c r="A35" t="s">
        <v>55</v>
      </c>
      <c r="B35">
        <v>20</v>
      </c>
      <c r="C35" t="s">
        <v>37</v>
      </c>
      <c r="D35" s="1" t="s">
        <v>83</v>
      </c>
      <c r="E35">
        <f t="shared" si="0"/>
        <v>16.5</v>
      </c>
      <c r="F35">
        <f t="shared" si="1"/>
        <v>16.5</v>
      </c>
      <c r="G35">
        <f t="shared" si="2"/>
        <v>11.75</v>
      </c>
      <c r="H35" s="1">
        <v>200</v>
      </c>
      <c r="I35">
        <v>200</v>
      </c>
    </row>
    <row r="36" spans="1:12">
      <c r="A36" s="1" t="s">
        <v>53</v>
      </c>
      <c r="B36">
        <v>20</v>
      </c>
      <c r="C36" t="s">
        <v>41</v>
      </c>
      <c r="D36" s="1" t="s">
        <v>83</v>
      </c>
      <c r="E36" s="2">
        <f t="shared" si="0"/>
        <v>15.5</v>
      </c>
      <c r="F36">
        <f t="shared" si="1"/>
        <v>15.5</v>
      </c>
      <c r="G36">
        <f t="shared" si="2"/>
        <v>11.75</v>
      </c>
      <c r="H36" s="1">
        <v>200</v>
      </c>
      <c r="I36">
        <v>200</v>
      </c>
    </row>
    <row r="37" spans="1:12">
      <c r="A37" t="s">
        <v>55</v>
      </c>
      <c r="B37">
        <v>20</v>
      </c>
      <c r="C37" t="s">
        <v>42</v>
      </c>
      <c r="D37" s="1" t="s">
        <v>83</v>
      </c>
      <c r="E37" s="2">
        <f t="shared" si="0"/>
        <v>14.5</v>
      </c>
      <c r="F37">
        <f t="shared" si="1"/>
        <v>14.5</v>
      </c>
      <c r="G37">
        <f t="shared" si="2"/>
        <v>11.75</v>
      </c>
      <c r="H37" s="1">
        <v>200</v>
      </c>
      <c r="I37">
        <v>200</v>
      </c>
      <c r="J37">
        <v>200</v>
      </c>
    </row>
    <row r="38" spans="1:12">
      <c r="A38" s="1" t="s">
        <v>53</v>
      </c>
      <c r="B38">
        <v>50</v>
      </c>
      <c r="C38" t="s">
        <v>20</v>
      </c>
      <c r="E38" s="2">
        <f t="shared" si="0"/>
        <v>13.5</v>
      </c>
      <c r="F38">
        <f t="shared" si="1"/>
        <v>13.5</v>
      </c>
      <c r="G38">
        <f t="shared" si="2"/>
        <v>10.75</v>
      </c>
      <c r="H38" s="1">
        <v>300</v>
      </c>
      <c r="I38">
        <v>300</v>
      </c>
      <c r="J38">
        <v>300</v>
      </c>
      <c r="K38">
        <v>300</v>
      </c>
    </row>
    <row r="39" spans="1:12">
      <c r="A39" s="1" t="s">
        <v>53</v>
      </c>
      <c r="B39">
        <v>50</v>
      </c>
      <c r="C39" t="s">
        <v>22</v>
      </c>
      <c r="E39" s="2">
        <f t="shared" si="0"/>
        <v>12</v>
      </c>
      <c r="F39">
        <f t="shared" si="1"/>
        <v>12</v>
      </c>
      <c r="G39">
        <f t="shared" si="2"/>
        <v>9.25</v>
      </c>
      <c r="H39" s="1">
        <v>300</v>
      </c>
      <c r="I39">
        <v>300</v>
      </c>
      <c r="J39">
        <v>300</v>
      </c>
      <c r="K39">
        <v>300</v>
      </c>
    </row>
    <row r="40" spans="1:12">
      <c r="A40" s="1" t="s">
        <v>53</v>
      </c>
      <c r="B40" s="1">
        <v>90</v>
      </c>
      <c r="C40" s="1" t="s">
        <v>4</v>
      </c>
      <c r="D40" s="1" t="s">
        <v>30</v>
      </c>
      <c r="E40" s="2">
        <f t="shared" si="0"/>
        <v>10.5</v>
      </c>
      <c r="F40">
        <f t="shared" si="1"/>
        <v>10.5</v>
      </c>
      <c r="G40">
        <f t="shared" si="2"/>
        <v>7.75</v>
      </c>
      <c r="H40" s="1">
        <v>100</v>
      </c>
      <c r="I40" s="1">
        <v>100</v>
      </c>
      <c r="J40" s="1"/>
      <c r="K40" s="1"/>
      <c r="L40" s="1"/>
    </row>
    <row r="41" spans="1:12">
      <c r="A41" s="1" t="s">
        <v>53</v>
      </c>
      <c r="B41" s="1">
        <v>90</v>
      </c>
      <c r="C41" s="1" t="s">
        <v>10</v>
      </c>
      <c r="D41" s="1" t="s">
        <v>31</v>
      </c>
      <c r="E41" s="2">
        <f t="shared" si="0"/>
        <v>10</v>
      </c>
      <c r="F41">
        <f t="shared" si="1"/>
        <v>10</v>
      </c>
      <c r="G41">
        <f t="shared" si="2"/>
        <v>7.75</v>
      </c>
      <c r="H41" s="1">
        <v>100</v>
      </c>
      <c r="I41" s="1">
        <v>100</v>
      </c>
      <c r="J41">
        <v>100</v>
      </c>
      <c r="K41">
        <v>100</v>
      </c>
    </row>
    <row r="42" spans="1:12">
      <c r="A42" s="1" t="s">
        <v>53</v>
      </c>
      <c r="B42">
        <v>90</v>
      </c>
      <c r="C42" s="1" t="s">
        <v>11</v>
      </c>
      <c r="D42" s="1" t="s">
        <v>31</v>
      </c>
      <c r="E42" s="2">
        <f t="shared" si="0"/>
        <v>9.5</v>
      </c>
      <c r="F42">
        <f t="shared" si="1"/>
        <v>9.5</v>
      </c>
      <c r="G42">
        <f t="shared" si="2"/>
        <v>7.25</v>
      </c>
      <c r="H42" s="1">
        <v>150</v>
      </c>
      <c r="I42" s="1">
        <v>150</v>
      </c>
      <c r="J42" s="1">
        <v>150</v>
      </c>
      <c r="K42" s="1">
        <v>150</v>
      </c>
    </row>
    <row r="43" spans="1:12">
      <c r="A43" t="s">
        <v>53</v>
      </c>
      <c r="B43">
        <v>90</v>
      </c>
      <c r="C43" s="1" t="s">
        <v>8</v>
      </c>
      <c r="D43" s="1" t="s">
        <v>31</v>
      </c>
      <c r="E43" s="2">
        <f t="shared" si="0"/>
        <v>8.75</v>
      </c>
      <c r="F43">
        <f t="shared" si="1"/>
        <v>8.75</v>
      </c>
      <c r="G43">
        <f t="shared" si="2"/>
        <v>6.5</v>
      </c>
      <c r="H43" s="1">
        <v>200</v>
      </c>
      <c r="I43" s="1">
        <v>200</v>
      </c>
      <c r="K43" s="1">
        <v>200</v>
      </c>
    </row>
    <row r="44" spans="1:12">
      <c r="A44" s="1" t="s">
        <v>53</v>
      </c>
      <c r="B44">
        <v>90</v>
      </c>
      <c r="C44" s="1" t="s">
        <v>9</v>
      </c>
      <c r="D44" s="1" t="s">
        <v>31</v>
      </c>
      <c r="E44" s="2">
        <f t="shared" si="0"/>
        <v>7.75</v>
      </c>
      <c r="F44">
        <f t="shared" si="1"/>
        <v>7.75</v>
      </c>
      <c r="G44">
        <f t="shared" si="2"/>
        <v>6.5</v>
      </c>
      <c r="H44" s="1">
        <v>250</v>
      </c>
      <c r="I44" s="1">
        <v>250</v>
      </c>
      <c r="K44" s="1">
        <v>250</v>
      </c>
    </row>
    <row r="45" spans="1:12">
      <c r="A45" s="1" t="s">
        <v>53</v>
      </c>
      <c r="B45">
        <v>90</v>
      </c>
      <c r="C45" s="1" t="s">
        <v>12</v>
      </c>
      <c r="D45" s="1" t="s">
        <v>31</v>
      </c>
      <c r="E45" s="2">
        <f>E46+H45/200</f>
        <v>6.5</v>
      </c>
      <c r="F45">
        <f>F46+I45/200</f>
        <v>6.5</v>
      </c>
      <c r="G45">
        <f>G46+J45/200</f>
        <v>6.5</v>
      </c>
      <c r="H45" s="1">
        <v>300</v>
      </c>
      <c r="I45" s="1">
        <v>300</v>
      </c>
      <c r="J45">
        <v>300</v>
      </c>
      <c r="K45" s="1">
        <v>300</v>
      </c>
    </row>
    <row r="46" spans="1:12">
      <c r="A46" s="1" t="s">
        <v>53</v>
      </c>
      <c r="B46" s="1">
        <v>99</v>
      </c>
      <c r="C46" s="1" t="s">
        <v>5</v>
      </c>
      <c r="D46" s="1" t="s">
        <v>28</v>
      </c>
      <c r="E46" s="3">
        <f>H46/200</f>
        <v>5</v>
      </c>
      <c r="F46" s="1">
        <f>I46/200</f>
        <v>5</v>
      </c>
      <c r="G46" s="1">
        <f>J46/200</f>
        <v>5</v>
      </c>
      <c r="H46" s="1">
        <v>1000</v>
      </c>
      <c r="I46" s="1">
        <v>1000</v>
      </c>
      <c r="J46" s="1">
        <v>1000</v>
      </c>
      <c r="K46" s="1">
        <v>1000</v>
      </c>
      <c r="L46" s="1"/>
    </row>
    <row r="48" spans="1:12">
      <c r="G48" t="s">
        <v>57</v>
      </c>
      <c r="H48">
        <f>SUM(H2:H46)</f>
        <v>5330</v>
      </c>
      <c r="I48">
        <f>SUM(I2:I46)</f>
        <v>5130</v>
      </c>
      <c r="J48">
        <f>SUM(J2:J46)</f>
        <v>2675</v>
      </c>
      <c r="K48">
        <f>SUM(K2:K46)</f>
        <v>2600</v>
      </c>
    </row>
    <row r="49" spans="6:10">
      <c r="F49" t="s">
        <v>88</v>
      </c>
      <c r="G49" t="s">
        <v>84</v>
      </c>
      <c r="H49">
        <f>H48*5</f>
        <v>26650</v>
      </c>
      <c r="I49">
        <f>I48*6</f>
        <v>30780</v>
      </c>
      <c r="J49">
        <f>J48*12</f>
        <v>32100</v>
      </c>
    </row>
    <row r="50" spans="6:10">
      <c r="G50" t="s">
        <v>85</v>
      </c>
      <c r="H50">
        <f>H49/60</f>
        <v>444.16666666666669</v>
      </c>
      <c r="I50">
        <f t="shared" ref="I50:J51" si="3">I49/60</f>
        <v>513</v>
      </c>
      <c r="J50">
        <f t="shared" si="3"/>
        <v>535</v>
      </c>
    </row>
    <row r="51" spans="6:10">
      <c r="G51" t="s">
        <v>87</v>
      </c>
      <c r="H51">
        <f>H50/60</f>
        <v>7.4027777777777777</v>
      </c>
      <c r="I51">
        <f t="shared" si="3"/>
        <v>8.5500000000000007</v>
      </c>
      <c r="J51">
        <f t="shared" si="3"/>
        <v>8.9166666666666661</v>
      </c>
    </row>
    <row r="52" spans="6:10">
      <c r="G52" t="s">
        <v>86</v>
      </c>
      <c r="H52">
        <f>H51/6</f>
        <v>1.2337962962962963</v>
      </c>
      <c r="I52">
        <f t="shared" ref="I52:J52" si="4">I51/6</f>
        <v>1.425</v>
      </c>
      <c r="J52">
        <f>J51/6</f>
        <v>1.4861111111111109</v>
      </c>
    </row>
    <row r="54" spans="6:10">
      <c r="F54" t="s">
        <v>89</v>
      </c>
      <c r="H54">
        <f>H48/200</f>
        <v>26.65</v>
      </c>
      <c r="I54">
        <f>I48/200</f>
        <v>25.65</v>
      </c>
      <c r="J54">
        <f>J48/200</f>
        <v>13.375</v>
      </c>
    </row>
  </sheetData>
  <autoFilter ref="A1:L46">
    <filterColumn colId="1"/>
    <sortState ref="A2:L46">
      <sortCondition ref="B1:B46"/>
    </sortState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"/>
  <sheetViews>
    <sheetView tabSelected="1" topLeftCell="B15" zoomScale="85" zoomScaleNormal="85" workbookViewId="0">
      <selection activeCell="G39" sqref="G39"/>
    </sheetView>
  </sheetViews>
  <sheetFormatPr defaultRowHeight="13.5"/>
  <cols>
    <col min="1" max="1" width="13.375" bestFit="1" customWidth="1"/>
    <col min="3" max="3" width="7.125" bestFit="1" customWidth="1"/>
    <col min="4" max="4" width="21.875" bestFit="1" customWidth="1"/>
    <col min="5" max="5" width="9.125" bestFit="1" customWidth="1"/>
    <col min="6" max="6" width="9.5" bestFit="1" customWidth="1"/>
    <col min="7" max="11" width="9.125" bestFit="1" customWidth="1"/>
    <col min="12" max="12" width="8.875" customWidth="1"/>
    <col min="13" max="13" width="8.625" customWidth="1"/>
    <col min="14" max="20" width="9.125" bestFit="1" customWidth="1"/>
  </cols>
  <sheetData>
    <row r="1" spans="1:4">
      <c r="A1" t="s">
        <v>92</v>
      </c>
      <c r="B1" t="s">
        <v>93</v>
      </c>
      <c r="D1" t="s">
        <v>108</v>
      </c>
    </row>
    <row r="2" spans="1:4">
      <c r="A2" t="s">
        <v>94</v>
      </c>
      <c r="B2">
        <v>50</v>
      </c>
      <c r="D2" t="s">
        <v>114</v>
      </c>
    </row>
    <row r="3" spans="1:4">
      <c r="A3" t="s">
        <v>95</v>
      </c>
      <c r="B3">
        <v>50</v>
      </c>
      <c r="D3" t="s">
        <v>115</v>
      </c>
    </row>
    <row r="4" spans="1:4">
      <c r="A4" t="s">
        <v>96</v>
      </c>
      <c r="B4">
        <v>150</v>
      </c>
      <c r="D4" t="s">
        <v>112</v>
      </c>
    </row>
    <row r="5" spans="1:4">
      <c r="A5" t="s">
        <v>97</v>
      </c>
      <c r="B5">
        <v>150</v>
      </c>
      <c r="D5" t="s">
        <v>111</v>
      </c>
    </row>
    <row r="6" spans="1:4">
      <c r="A6" t="s">
        <v>28</v>
      </c>
      <c r="B6">
        <v>100</v>
      </c>
      <c r="D6" t="s">
        <v>110</v>
      </c>
    </row>
    <row r="10" spans="1:4">
      <c r="A10" t="s">
        <v>121</v>
      </c>
    </row>
    <row r="11" spans="1:4">
      <c r="A11" t="s">
        <v>99</v>
      </c>
      <c r="B11">
        <v>1</v>
      </c>
      <c r="D11" t="s">
        <v>118</v>
      </c>
    </row>
    <row r="12" spans="1:4">
      <c r="A12" t="s">
        <v>113</v>
      </c>
      <c r="B12">
        <v>1</v>
      </c>
      <c r="D12" t="s">
        <v>116</v>
      </c>
    </row>
    <row r="13" spans="1:4">
      <c r="A13" t="s">
        <v>98</v>
      </c>
      <c r="B13">
        <v>1</v>
      </c>
      <c r="D13" t="s">
        <v>118</v>
      </c>
    </row>
    <row r="14" spans="1:4">
      <c r="A14" t="s">
        <v>104</v>
      </c>
      <c r="B14">
        <v>1</v>
      </c>
      <c r="D14" t="s">
        <v>117</v>
      </c>
    </row>
    <row r="15" spans="1:4">
      <c r="A15" t="s">
        <v>97</v>
      </c>
      <c r="B15">
        <v>1</v>
      </c>
      <c r="D15" t="s">
        <v>122</v>
      </c>
    </row>
    <row r="16" spans="1:4">
      <c r="A16" t="s">
        <v>96</v>
      </c>
      <c r="B16">
        <v>1</v>
      </c>
      <c r="D16" t="s">
        <v>112</v>
      </c>
    </row>
    <row r="21" spans="1:20">
      <c r="A21" t="s">
        <v>119</v>
      </c>
      <c r="L21" t="s">
        <v>127</v>
      </c>
    </row>
    <row r="22" spans="1:20">
      <c r="A22" s="4"/>
      <c r="B22" s="5" t="s">
        <v>100</v>
      </c>
      <c r="C22" s="8" t="s">
        <v>135</v>
      </c>
      <c r="E22" s="6" t="s">
        <v>129</v>
      </c>
      <c r="F22" s="6" t="s">
        <v>130</v>
      </c>
      <c r="G22" s="6" t="s">
        <v>133</v>
      </c>
      <c r="H22" s="6" t="s">
        <v>28</v>
      </c>
      <c r="I22" s="6" t="s">
        <v>128</v>
      </c>
      <c r="J22" s="6" t="s">
        <v>120</v>
      </c>
      <c r="K22" s="6" t="s">
        <v>126</v>
      </c>
      <c r="L22" s="6" t="s">
        <v>123</v>
      </c>
      <c r="M22" s="6" t="s">
        <v>124</v>
      </c>
      <c r="N22" s="6" t="s">
        <v>125</v>
      </c>
      <c r="O22" s="6" t="s">
        <v>101</v>
      </c>
      <c r="P22" s="6" t="s">
        <v>102</v>
      </c>
      <c r="Q22" s="6" t="s">
        <v>131</v>
      </c>
      <c r="R22" s="6" t="s">
        <v>109</v>
      </c>
      <c r="S22" s="6" t="s">
        <v>105</v>
      </c>
      <c r="T22" s="6" t="s">
        <v>132</v>
      </c>
    </row>
    <row r="23" spans="1:20">
      <c r="A23" s="5" t="s">
        <v>101</v>
      </c>
      <c r="B23" s="4"/>
      <c r="C23" s="8"/>
      <c r="E23" s="6">
        <f>L23+J23*0.2+H23*2</f>
        <v>0</v>
      </c>
      <c r="F23" s="6">
        <f>I23*0.5</f>
        <v>0</v>
      </c>
      <c r="G23" s="6"/>
      <c r="H23" s="6"/>
      <c r="I23" s="6">
        <f>L23*3+M23*4</f>
        <v>0</v>
      </c>
      <c r="J23" s="6">
        <f>N23*0.5</f>
        <v>0</v>
      </c>
      <c r="K23" s="6">
        <f>M23*2</f>
        <v>0</v>
      </c>
      <c r="L23" s="6">
        <f>O23*5+M23*2+R23*5+N23*20+H23*1</f>
        <v>0</v>
      </c>
      <c r="M23" s="6">
        <f>N23*2+SUM(O23:T23)*5</f>
        <v>0</v>
      </c>
      <c r="N23" s="6">
        <f>P23*5+Q23*5+S23*5+T23*5</f>
        <v>0</v>
      </c>
      <c r="O23" s="5">
        <f>B23</f>
        <v>0</v>
      </c>
      <c r="P23" s="6"/>
      <c r="Q23" s="6"/>
      <c r="R23" s="6"/>
      <c r="S23" s="6"/>
      <c r="T23" s="6"/>
    </row>
    <row r="24" spans="1:20">
      <c r="A24" s="5" t="s">
        <v>102</v>
      </c>
      <c r="B24" s="4"/>
      <c r="C24" s="8"/>
      <c r="E24" s="6">
        <f t="shared" ref="E24:E35" si="0">L24+J24*0.2+H24*2</f>
        <v>0</v>
      </c>
      <c r="F24" s="6">
        <f>I24*0.5</f>
        <v>0</v>
      </c>
      <c r="G24" s="6"/>
      <c r="H24" s="6"/>
      <c r="I24" s="6">
        <f t="shared" ref="I24:I38" si="1">L24*3+M24*4</f>
        <v>0</v>
      </c>
      <c r="J24" s="6">
        <f>N24*0.5</f>
        <v>0</v>
      </c>
      <c r="K24" s="6">
        <f>M24*2</f>
        <v>0</v>
      </c>
      <c r="L24" s="6">
        <f t="shared" ref="L24:L28" si="2">O24*5+M24*2+R24*5+N24*20+H24*1</f>
        <v>0</v>
      </c>
      <c r="M24" s="6">
        <f>N24*2+SUM(O24:T24)*5</f>
        <v>0</v>
      </c>
      <c r="N24" s="6">
        <f>P24*5+Q24*5+S24*5+T24*5</f>
        <v>0</v>
      </c>
      <c r="O24" s="6">
        <f>P24*4</f>
        <v>0</v>
      </c>
      <c r="P24" s="5">
        <f>B24</f>
        <v>0</v>
      </c>
      <c r="Q24" s="6"/>
      <c r="R24" s="6"/>
      <c r="S24" s="6"/>
      <c r="T24" s="6"/>
    </row>
    <row r="25" spans="1:20">
      <c r="A25" s="5" t="s">
        <v>103</v>
      </c>
      <c r="B25" s="4"/>
      <c r="C25" s="8">
        <v>50</v>
      </c>
      <c r="E25" s="6">
        <f t="shared" si="0"/>
        <v>0</v>
      </c>
      <c r="F25" s="6">
        <f>I25*0.5</f>
        <v>0</v>
      </c>
      <c r="G25" s="6"/>
      <c r="H25" s="6"/>
      <c r="I25" s="6">
        <f t="shared" si="1"/>
        <v>0</v>
      </c>
      <c r="J25" s="6">
        <f t="shared" ref="J25:J38" si="3">N25*0.5</f>
        <v>0</v>
      </c>
      <c r="K25" s="6">
        <f>M25*2</f>
        <v>0</v>
      </c>
      <c r="L25" s="6">
        <f t="shared" si="2"/>
        <v>0</v>
      </c>
      <c r="M25" s="6">
        <f>N25*2+SUM(O25:T25)*5</f>
        <v>0</v>
      </c>
      <c r="N25" s="6">
        <f>P25*5+Q25*5+S25*5+T25*5</f>
        <v>0</v>
      </c>
      <c r="O25" s="6">
        <f>P25*4</f>
        <v>0</v>
      </c>
      <c r="P25" s="6">
        <f>Q25*4</f>
        <v>0</v>
      </c>
      <c r="Q25" s="5">
        <f>B25</f>
        <v>0</v>
      </c>
      <c r="R25" s="6"/>
      <c r="S25" s="6"/>
      <c r="T25" s="6"/>
    </row>
    <row r="26" spans="1:20">
      <c r="A26" s="5" t="s">
        <v>98</v>
      </c>
      <c r="B26" s="4"/>
      <c r="C26" s="8"/>
      <c r="E26" s="6">
        <f t="shared" si="0"/>
        <v>0</v>
      </c>
      <c r="F26" s="6">
        <f>I26*0.5</f>
        <v>0</v>
      </c>
      <c r="G26" s="6"/>
      <c r="H26" s="6"/>
      <c r="I26" s="6">
        <f t="shared" si="1"/>
        <v>0</v>
      </c>
      <c r="J26" s="6">
        <f t="shared" si="3"/>
        <v>0</v>
      </c>
      <c r="K26" s="6">
        <f>M26*2</f>
        <v>0</v>
      </c>
      <c r="L26" s="6">
        <f t="shared" si="2"/>
        <v>0</v>
      </c>
      <c r="M26" s="6">
        <f>N26*2+SUM(O26:T26)*5</f>
        <v>0</v>
      </c>
      <c r="N26" s="6">
        <f>P26*5+Q26*5+S26*5+T26*5</f>
        <v>0</v>
      </c>
      <c r="O26" s="6">
        <f t="shared" ref="O26:P38" si="4">P26*4</f>
        <v>0</v>
      </c>
      <c r="P26" s="6">
        <f t="shared" si="4"/>
        <v>0</v>
      </c>
      <c r="Q26" s="6"/>
      <c r="R26" s="5">
        <f>B26</f>
        <v>0</v>
      </c>
      <c r="S26" s="6"/>
      <c r="T26" s="6"/>
    </row>
    <row r="27" spans="1:20">
      <c r="A27" s="5" t="s">
        <v>105</v>
      </c>
      <c r="B27" s="4"/>
      <c r="C27" s="8"/>
      <c r="E27" s="6">
        <f t="shared" si="0"/>
        <v>0</v>
      </c>
      <c r="F27" s="6">
        <f>I27*0.5</f>
        <v>0</v>
      </c>
      <c r="G27" s="6"/>
      <c r="H27" s="6"/>
      <c r="I27" s="6">
        <f t="shared" si="1"/>
        <v>0</v>
      </c>
      <c r="J27" s="6">
        <f t="shared" si="3"/>
        <v>0</v>
      </c>
      <c r="K27" s="6">
        <f>M27*2</f>
        <v>0</v>
      </c>
      <c r="L27" s="6">
        <f t="shared" si="2"/>
        <v>0</v>
      </c>
      <c r="M27" s="6">
        <f>N27*2+SUM(O27:T27)*5</f>
        <v>0</v>
      </c>
      <c r="N27" s="6">
        <f>P27*5+Q27*5+S27*5+T27*5</f>
        <v>0</v>
      </c>
      <c r="O27" s="6">
        <f t="shared" si="4"/>
        <v>0</v>
      </c>
      <c r="P27" s="6">
        <f t="shared" si="4"/>
        <v>0</v>
      </c>
      <c r="Q27" s="6"/>
      <c r="R27" s="6">
        <f>S27*5</f>
        <v>0</v>
      </c>
      <c r="S27" s="5">
        <f>B27</f>
        <v>0</v>
      </c>
      <c r="T27" s="6"/>
    </row>
    <row r="28" spans="1:20">
      <c r="A28" s="5" t="s">
        <v>106</v>
      </c>
      <c r="B28" s="4"/>
      <c r="C28" s="8">
        <v>50</v>
      </c>
      <c r="E28" s="6">
        <f t="shared" si="0"/>
        <v>0</v>
      </c>
      <c r="F28" s="6">
        <f>I28*0.5</f>
        <v>0</v>
      </c>
      <c r="G28" s="6"/>
      <c r="H28" s="6"/>
      <c r="I28" s="6">
        <f t="shared" si="1"/>
        <v>0</v>
      </c>
      <c r="J28" s="6">
        <f t="shared" si="3"/>
        <v>0</v>
      </c>
      <c r="K28" s="6">
        <f>M28*2</f>
        <v>0</v>
      </c>
      <c r="L28" s="6">
        <f t="shared" si="2"/>
        <v>0</v>
      </c>
      <c r="M28" s="6">
        <f>N28*2+SUM(O28:T28)*5</f>
        <v>0</v>
      </c>
      <c r="N28" s="6">
        <f>P28*5+Q28*5+S28*5+T28*5</f>
        <v>0</v>
      </c>
      <c r="O28" s="6">
        <f t="shared" si="4"/>
        <v>0</v>
      </c>
      <c r="P28" s="6">
        <f t="shared" si="4"/>
        <v>0</v>
      </c>
      <c r="Q28" s="6"/>
      <c r="R28" s="6">
        <f>S28*5</f>
        <v>0</v>
      </c>
      <c r="S28" s="6">
        <f>T28*5</f>
        <v>0</v>
      </c>
      <c r="T28" s="5">
        <f>B28</f>
        <v>0</v>
      </c>
    </row>
    <row r="29" spans="1:20">
      <c r="A29" s="5" t="s">
        <v>107</v>
      </c>
      <c r="B29" s="4"/>
      <c r="C29" s="8"/>
      <c r="E29" s="6">
        <f t="shared" si="0"/>
        <v>0</v>
      </c>
      <c r="F29" s="6">
        <f>I29*0.5</f>
        <v>0</v>
      </c>
      <c r="G29" s="6"/>
      <c r="H29" s="6"/>
      <c r="I29" s="6">
        <f t="shared" si="1"/>
        <v>0</v>
      </c>
      <c r="J29" s="6">
        <f t="shared" si="3"/>
        <v>0</v>
      </c>
      <c r="K29" s="6">
        <f>M29*2</f>
        <v>0</v>
      </c>
      <c r="L29" s="5">
        <f>B29</f>
        <v>0</v>
      </c>
      <c r="M29" s="6">
        <f>N29*2+SUM(O29:T29)*5</f>
        <v>0</v>
      </c>
      <c r="N29" s="6">
        <f>P29*5+Q29*5+S29*5+T29*5</f>
        <v>0</v>
      </c>
      <c r="O29" s="6">
        <f t="shared" si="4"/>
        <v>0</v>
      </c>
      <c r="P29" s="6">
        <f t="shared" si="4"/>
        <v>0</v>
      </c>
      <c r="Q29" s="6"/>
      <c r="R29" s="6">
        <f t="shared" ref="R29:S29" si="5">S29*5</f>
        <v>0</v>
      </c>
      <c r="S29" s="6">
        <f t="shared" si="5"/>
        <v>0</v>
      </c>
      <c r="T29" s="6"/>
    </row>
    <row r="30" spans="1:20">
      <c r="A30" s="5" t="s">
        <v>96</v>
      </c>
      <c r="B30" s="4"/>
      <c r="C30" s="8">
        <v>150</v>
      </c>
      <c r="E30" s="6">
        <f t="shared" si="0"/>
        <v>0</v>
      </c>
      <c r="F30" s="6">
        <f>I30*0.5</f>
        <v>0</v>
      </c>
      <c r="G30" s="6"/>
      <c r="H30" s="6"/>
      <c r="I30" s="6">
        <f>L30*3+M30*4</f>
        <v>0</v>
      </c>
      <c r="J30" s="6">
        <f t="shared" si="3"/>
        <v>0</v>
      </c>
      <c r="K30" s="6">
        <f>M30*2</f>
        <v>0</v>
      </c>
      <c r="L30" s="6">
        <f>O30*5+M30*2+R30*5+N30*20+H30*1</f>
        <v>0</v>
      </c>
      <c r="M30" s="5">
        <f>B30</f>
        <v>0</v>
      </c>
      <c r="N30" s="6">
        <f>P30*5+Q30*5+S30*5+T30*5</f>
        <v>0</v>
      </c>
      <c r="O30" s="6">
        <f t="shared" si="4"/>
        <v>0</v>
      </c>
      <c r="P30" s="6">
        <f t="shared" si="4"/>
        <v>0</v>
      </c>
      <c r="Q30" s="6"/>
      <c r="R30" s="6">
        <f t="shared" ref="R30:S30" si="6">S30*5</f>
        <v>0</v>
      </c>
      <c r="S30" s="6">
        <f t="shared" si="6"/>
        <v>0</v>
      </c>
      <c r="T30" s="6"/>
    </row>
    <row r="31" spans="1:20">
      <c r="A31" s="5" t="s">
        <v>97</v>
      </c>
      <c r="B31" s="4"/>
      <c r="C31" s="8">
        <v>100</v>
      </c>
      <c r="E31" s="6">
        <f t="shared" si="0"/>
        <v>0</v>
      </c>
      <c r="F31" s="6">
        <f>I31*0.5</f>
        <v>0</v>
      </c>
      <c r="G31" s="6"/>
      <c r="H31" s="6"/>
      <c r="I31" s="6">
        <f t="shared" si="1"/>
        <v>0</v>
      </c>
      <c r="J31" s="6">
        <f t="shared" si="3"/>
        <v>0</v>
      </c>
      <c r="K31" s="6">
        <f>M31*2</f>
        <v>0</v>
      </c>
      <c r="L31" s="6">
        <f t="shared" ref="L31:L38" si="7">O31*5+M31*2+R31*5+N31*20+H31*1</f>
        <v>0</v>
      </c>
      <c r="M31" s="6">
        <f>N31*2+SUM(O31:T31)*5</f>
        <v>0</v>
      </c>
      <c r="N31" s="5">
        <f>B31</f>
        <v>0</v>
      </c>
      <c r="O31" s="6">
        <f t="shared" si="4"/>
        <v>0</v>
      </c>
      <c r="P31" s="6">
        <f t="shared" si="4"/>
        <v>0</v>
      </c>
      <c r="Q31" s="6"/>
      <c r="R31" s="6">
        <f t="shared" ref="R31:S31" si="8">S31*5</f>
        <v>0</v>
      </c>
      <c r="S31" s="6">
        <f t="shared" si="8"/>
        <v>0</v>
      </c>
      <c r="T31" s="6"/>
    </row>
    <row r="32" spans="1:20">
      <c r="A32" s="5" t="s">
        <v>71</v>
      </c>
      <c r="B32" s="4"/>
      <c r="C32" s="8"/>
      <c r="E32" s="6">
        <f t="shared" si="0"/>
        <v>0</v>
      </c>
      <c r="F32" s="6">
        <f>I32*0.5</f>
        <v>0</v>
      </c>
      <c r="G32" s="6"/>
      <c r="H32" s="6"/>
      <c r="I32" s="6">
        <f t="shared" si="1"/>
        <v>0</v>
      </c>
      <c r="J32" s="6">
        <f t="shared" si="3"/>
        <v>0</v>
      </c>
      <c r="K32" s="5">
        <f>B32</f>
        <v>0</v>
      </c>
      <c r="L32" s="6">
        <f t="shared" si="7"/>
        <v>0</v>
      </c>
      <c r="M32" s="6">
        <f>N32*2+SUM(O32:T32)*5</f>
        <v>0</v>
      </c>
      <c r="N32" s="6">
        <f>P32*5+Q32*5+S32*5+T32*5</f>
        <v>0</v>
      </c>
      <c r="O32" s="6">
        <f t="shared" si="4"/>
        <v>0</v>
      </c>
      <c r="P32" s="6">
        <f t="shared" si="4"/>
        <v>0</v>
      </c>
      <c r="Q32" s="6"/>
      <c r="R32" s="6">
        <f t="shared" ref="R32:S32" si="9">S32*5</f>
        <v>0</v>
      </c>
      <c r="S32" s="6">
        <f t="shared" si="9"/>
        <v>0</v>
      </c>
      <c r="T32" s="6"/>
    </row>
    <row r="33" spans="1:20">
      <c r="A33" s="5" t="s">
        <v>120</v>
      </c>
      <c r="B33" s="4"/>
      <c r="C33" s="8"/>
      <c r="E33" s="6">
        <f t="shared" si="0"/>
        <v>0</v>
      </c>
      <c r="F33" s="6">
        <f>I33*0.5</f>
        <v>0</v>
      </c>
      <c r="G33" s="6"/>
      <c r="H33" s="6"/>
      <c r="I33" s="6">
        <f t="shared" si="1"/>
        <v>0</v>
      </c>
      <c r="J33" s="5">
        <f>B33</f>
        <v>0</v>
      </c>
      <c r="K33" s="6">
        <f>M33*2</f>
        <v>0</v>
      </c>
      <c r="L33" s="6">
        <f t="shared" si="7"/>
        <v>0</v>
      </c>
      <c r="M33" s="6">
        <f>N33*2+SUM(O33:T33)*5</f>
        <v>0</v>
      </c>
      <c r="N33" s="6">
        <f>P33*5+Q33*5+S33*5+T33*5</f>
        <v>0</v>
      </c>
      <c r="O33" s="6">
        <f t="shared" si="4"/>
        <v>0</v>
      </c>
      <c r="P33" s="6">
        <f t="shared" si="4"/>
        <v>0</v>
      </c>
      <c r="Q33" s="6"/>
      <c r="R33" s="6">
        <f t="shared" ref="R33:S33" si="10">S33*5</f>
        <v>0</v>
      </c>
      <c r="S33" s="6">
        <f t="shared" si="10"/>
        <v>0</v>
      </c>
      <c r="T33" s="6"/>
    </row>
    <row r="34" spans="1:20">
      <c r="A34" s="5" t="s">
        <v>128</v>
      </c>
      <c r="B34" s="4"/>
      <c r="C34" s="8"/>
      <c r="E34" s="6">
        <f t="shared" si="0"/>
        <v>0</v>
      </c>
      <c r="F34" s="6">
        <f>I34*0.5</f>
        <v>0</v>
      </c>
      <c r="G34" s="6"/>
      <c r="H34" s="6"/>
      <c r="I34" s="5">
        <f>B34</f>
        <v>0</v>
      </c>
      <c r="J34" s="6">
        <f t="shared" si="3"/>
        <v>0</v>
      </c>
      <c r="K34" s="6">
        <f>M34*2</f>
        <v>0</v>
      </c>
      <c r="L34" s="6">
        <f t="shared" si="7"/>
        <v>0</v>
      </c>
      <c r="M34" s="6">
        <f>N34*2+SUM(O34:T34)*5</f>
        <v>0</v>
      </c>
      <c r="N34" s="6">
        <f>P34*5+Q34*5+S34*5+T34*5</f>
        <v>0</v>
      </c>
      <c r="O34" s="6">
        <f t="shared" si="4"/>
        <v>0</v>
      </c>
      <c r="P34" s="6">
        <f t="shared" si="4"/>
        <v>0</v>
      </c>
      <c r="Q34" s="6"/>
      <c r="R34" s="6">
        <f t="shared" ref="R34:S34" si="11">S34*5</f>
        <v>0</v>
      </c>
      <c r="S34" s="6">
        <f t="shared" si="11"/>
        <v>0</v>
      </c>
      <c r="T34" s="6"/>
    </row>
    <row r="35" spans="1:20">
      <c r="A35" s="5" t="s">
        <v>130</v>
      </c>
      <c r="B35" s="4"/>
      <c r="C35" s="8"/>
      <c r="E35" s="6">
        <f t="shared" si="0"/>
        <v>0</v>
      </c>
      <c r="F35" s="5">
        <f>B35</f>
        <v>0</v>
      </c>
      <c r="G35" s="6"/>
      <c r="H35" s="6"/>
      <c r="I35" s="6">
        <f t="shared" si="1"/>
        <v>0</v>
      </c>
      <c r="J35" s="6">
        <f t="shared" si="3"/>
        <v>0</v>
      </c>
      <c r="K35" s="6">
        <f>M35*2</f>
        <v>0</v>
      </c>
      <c r="L35" s="6">
        <f t="shared" si="7"/>
        <v>0</v>
      </c>
      <c r="M35" s="6">
        <f>N35*2+SUM(O35:T35)*5</f>
        <v>0</v>
      </c>
      <c r="N35" s="6">
        <f>P35*5+Q35*5+S35*5+T35*5</f>
        <v>0</v>
      </c>
      <c r="O35" s="6">
        <f t="shared" si="4"/>
        <v>0</v>
      </c>
      <c r="P35" s="6">
        <f t="shared" si="4"/>
        <v>0</v>
      </c>
      <c r="Q35" s="6"/>
      <c r="R35" s="6">
        <f t="shared" ref="R35:S35" si="12">S35*5</f>
        <v>0</v>
      </c>
      <c r="S35" s="6">
        <f t="shared" si="12"/>
        <v>0</v>
      </c>
      <c r="T35" s="6"/>
    </row>
    <row r="36" spans="1:20">
      <c r="A36" s="5" t="s">
        <v>28</v>
      </c>
      <c r="B36" s="4"/>
      <c r="C36" s="8">
        <v>100</v>
      </c>
      <c r="E36" s="6">
        <f>L36+J36*0.2+H36*2</f>
        <v>0</v>
      </c>
      <c r="F36" s="6">
        <f>I36*0.5</f>
        <v>0</v>
      </c>
      <c r="G36" s="6">
        <f>H36*2</f>
        <v>0</v>
      </c>
      <c r="H36" s="5">
        <f>B36</f>
        <v>0</v>
      </c>
      <c r="I36" s="6">
        <f>L36*3+M36*4</f>
        <v>0</v>
      </c>
      <c r="J36" s="6">
        <f>N36*0.5</f>
        <v>0</v>
      </c>
      <c r="K36" s="6">
        <f>M36*2</f>
        <v>0</v>
      </c>
      <c r="L36" s="6">
        <f>O36*5+M36*2+R36*5+N36*20+H36*1</f>
        <v>0</v>
      </c>
      <c r="M36" s="6">
        <f>N36*2+SUM(O36:T36)*5</f>
        <v>0</v>
      </c>
      <c r="N36" s="6">
        <f>P36*5+Q36*5+S36*5+T36*5</f>
        <v>0</v>
      </c>
      <c r="O36" s="6">
        <f>P36*4</f>
        <v>0</v>
      </c>
      <c r="P36" s="6">
        <f>Q36*4</f>
        <v>0</v>
      </c>
      <c r="Q36" s="6"/>
      <c r="R36" s="6">
        <f t="shared" ref="R36:S37" si="13">S36*5</f>
        <v>0</v>
      </c>
      <c r="S36" s="6">
        <f t="shared" si="13"/>
        <v>0</v>
      </c>
      <c r="T36" s="6"/>
    </row>
    <row r="37" spans="1:20">
      <c r="A37" s="5" t="s">
        <v>133</v>
      </c>
      <c r="B37" s="4"/>
      <c r="C37" s="8"/>
      <c r="E37" s="6">
        <f>L37+J37*0.2+H37*2</f>
        <v>0</v>
      </c>
      <c r="F37" s="6">
        <f>I37*0.5</f>
        <v>0</v>
      </c>
      <c r="G37" s="5">
        <f>B37</f>
        <v>0</v>
      </c>
      <c r="H37" s="6"/>
      <c r="I37" s="6">
        <f>L37*3+M37*4</f>
        <v>0</v>
      </c>
      <c r="J37" s="6">
        <f>N37*0.5</f>
        <v>0</v>
      </c>
      <c r="K37" s="6">
        <f>M37*2</f>
        <v>0</v>
      </c>
      <c r="L37" s="6">
        <f>O37*5+M37*2+R37*5+N37*20+H37*1</f>
        <v>0</v>
      </c>
      <c r="M37" s="6">
        <f>N37*2+SUM(O37:T37)*5</f>
        <v>0</v>
      </c>
      <c r="N37" s="6">
        <f>P37*5+Q37*5+S37*5+T37*5</f>
        <v>0</v>
      </c>
      <c r="O37" s="6">
        <f>P37*4</f>
        <v>0</v>
      </c>
      <c r="P37" s="6">
        <f>Q37*4</f>
        <v>0</v>
      </c>
      <c r="Q37" s="6"/>
      <c r="R37" s="6">
        <f t="shared" si="13"/>
        <v>0</v>
      </c>
      <c r="S37" s="6">
        <f t="shared" si="13"/>
        <v>0</v>
      </c>
      <c r="T37" s="6"/>
    </row>
    <row r="38" spans="1:20">
      <c r="A38" s="5" t="s">
        <v>129</v>
      </c>
      <c r="B38" s="4"/>
      <c r="C38" s="8"/>
      <c r="E38" s="5">
        <f>B38</f>
        <v>0</v>
      </c>
      <c r="F38" s="6">
        <f>I38*0.5</f>
        <v>0</v>
      </c>
      <c r="G38" s="6"/>
      <c r="H38" s="6"/>
      <c r="I38" s="6">
        <f t="shared" si="1"/>
        <v>0</v>
      </c>
      <c r="J38" s="6">
        <f t="shared" si="3"/>
        <v>0</v>
      </c>
      <c r="K38" s="6">
        <f>M38*2</f>
        <v>0</v>
      </c>
      <c r="L38" s="6">
        <f t="shared" si="7"/>
        <v>0</v>
      </c>
      <c r="M38" s="6">
        <f>N38*2+SUM(O38:T38)*5</f>
        <v>0</v>
      </c>
      <c r="N38" s="6">
        <f>P38*5+Q38*5+S38*5+T38*5</f>
        <v>0</v>
      </c>
      <c r="O38" s="6">
        <f t="shared" si="4"/>
        <v>0</v>
      </c>
      <c r="P38" s="6">
        <f t="shared" si="4"/>
        <v>0</v>
      </c>
      <c r="Q38" s="6"/>
      <c r="R38" s="6">
        <f t="shared" ref="R38:S38" si="14">S38*5</f>
        <v>0</v>
      </c>
      <c r="S38" s="6">
        <f t="shared" si="14"/>
        <v>0</v>
      </c>
      <c r="T38" s="6"/>
    </row>
    <row r="39" spans="1:20">
      <c r="D39" s="8" t="s">
        <v>134</v>
      </c>
      <c r="E39" s="8">
        <v>105535</v>
      </c>
      <c r="F39" s="8">
        <v>195275</v>
      </c>
      <c r="G39" s="8">
        <v>200</v>
      </c>
      <c r="H39" s="8">
        <v>100</v>
      </c>
      <c r="I39" s="8">
        <v>390550</v>
      </c>
      <c r="J39" s="8">
        <v>1425</v>
      </c>
      <c r="K39" s="8">
        <v>37700</v>
      </c>
      <c r="L39" s="8">
        <v>105050</v>
      </c>
      <c r="M39" s="8">
        <v>18850</v>
      </c>
      <c r="N39" s="8">
        <v>2850</v>
      </c>
      <c r="O39" s="8">
        <v>800</v>
      </c>
      <c r="P39" s="8">
        <v>200</v>
      </c>
      <c r="Q39" s="8">
        <v>50</v>
      </c>
      <c r="R39" s="8">
        <v>1250</v>
      </c>
      <c r="S39" s="8">
        <v>250</v>
      </c>
      <c r="T39" s="8">
        <v>50</v>
      </c>
    </row>
    <row r="40" spans="1:20">
      <c r="D40" s="8" t="s">
        <v>136</v>
      </c>
      <c r="E40" s="8">
        <f>E39*3.5</f>
        <v>369372.5</v>
      </c>
      <c r="F40" s="8">
        <f>F39*3.5</f>
        <v>683462.5</v>
      </c>
      <c r="G40" s="8">
        <f>G39*5</f>
        <v>1000</v>
      </c>
      <c r="H40" s="8">
        <f>8*H39</f>
        <v>800</v>
      </c>
      <c r="I40" s="9">
        <f>I39*0.25</f>
        <v>97637.5</v>
      </c>
      <c r="J40" s="9">
        <f>J39*0.2</f>
        <v>285</v>
      </c>
      <c r="K40" s="9">
        <f>K39*0.5</f>
        <v>18850</v>
      </c>
      <c r="L40" s="9">
        <f>L39*0.5</f>
        <v>52525</v>
      </c>
      <c r="M40" s="9">
        <f>M39*8</f>
        <v>150800</v>
      </c>
      <c r="N40" s="9">
        <f>N39*16</f>
        <v>45600</v>
      </c>
      <c r="O40" s="9">
        <f>O39*15</f>
        <v>12000</v>
      </c>
      <c r="P40" s="9">
        <f>P39*30</f>
        <v>6000</v>
      </c>
      <c r="Q40" s="8">
        <f>Q39*60</f>
        <v>3000</v>
      </c>
      <c r="R40" s="9">
        <f>R39*15</f>
        <v>18750</v>
      </c>
      <c r="S40" s="9">
        <f>S39*30</f>
        <v>7500</v>
      </c>
      <c r="T40" s="8">
        <f>T39*60</f>
        <v>3000</v>
      </c>
    </row>
    <row r="41" spans="1:20">
      <c r="D41" s="8" t="s">
        <v>137</v>
      </c>
      <c r="E41" s="10">
        <f>E40/60</f>
        <v>6156.208333333333</v>
      </c>
      <c r="F41" s="10">
        <f t="shared" ref="F41:F42" si="15">F40/60</f>
        <v>11391.041666666666</v>
      </c>
      <c r="G41" s="10">
        <f t="shared" ref="G41:G42" si="16">G40/60</f>
        <v>16.666666666666668</v>
      </c>
      <c r="H41" s="10">
        <f t="shared" ref="H41:H42" si="17">H40/60</f>
        <v>13.333333333333334</v>
      </c>
      <c r="I41" s="10">
        <f t="shared" ref="I41:I42" si="18">I40/60</f>
        <v>1627.2916666666667</v>
      </c>
      <c r="J41" s="10">
        <f t="shared" ref="J41:J42" si="19">J40/60</f>
        <v>4.75</v>
      </c>
      <c r="K41" s="10">
        <f t="shared" ref="K41:K42" si="20">K40/60</f>
        <v>314.16666666666669</v>
      </c>
      <c r="L41" s="10">
        <f t="shared" ref="L41:L42" si="21">L40/60</f>
        <v>875.41666666666663</v>
      </c>
      <c r="M41" s="10">
        <f t="shared" ref="M41:M42" si="22">M40/60</f>
        <v>2513.3333333333335</v>
      </c>
      <c r="N41" s="10">
        <f t="shared" ref="N41:N42" si="23">N40/60</f>
        <v>760</v>
      </c>
      <c r="O41" s="10">
        <f t="shared" ref="O41:O42" si="24">O40/60</f>
        <v>200</v>
      </c>
      <c r="P41" s="10">
        <f t="shared" ref="P41:P42" si="25">P40/60</f>
        <v>100</v>
      </c>
      <c r="Q41" s="10">
        <f t="shared" ref="Q41:Q42" si="26">Q40/60</f>
        <v>50</v>
      </c>
      <c r="R41" s="10">
        <f t="shared" ref="R41:R42" si="27">R40/60</f>
        <v>312.5</v>
      </c>
      <c r="S41" s="10">
        <f t="shared" ref="S41:S42" si="28">S40/60</f>
        <v>125</v>
      </c>
      <c r="T41" s="10">
        <f t="shared" ref="T41:T42" si="29">T40/60</f>
        <v>50</v>
      </c>
    </row>
    <row r="42" spans="1:20">
      <c r="D42" s="8" t="s">
        <v>138</v>
      </c>
      <c r="E42" s="10">
        <f>E41/60</f>
        <v>102.60347222222222</v>
      </c>
      <c r="F42" s="10">
        <f t="shared" si="15"/>
        <v>189.85069444444443</v>
      </c>
      <c r="G42" s="10">
        <f t="shared" si="16"/>
        <v>0.27777777777777779</v>
      </c>
      <c r="H42" s="10">
        <f t="shared" si="17"/>
        <v>0.22222222222222224</v>
      </c>
      <c r="I42" s="10">
        <f t="shared" si="18"/>
        <v>27.121527777777779</v>
      </c>
      <c r="J42" s="10">
        <f t="shared" si="19"/>
        <v>7.9166666666666663E-2</v>
      </c>
      <c r="K42" s="10">
        <f t="shared" si="20"/>
        <v>5.2361111111111116</v>
      </c>
      <c r="L42" s="10">
        <f t="shared" si="21"/>
        <v>14.590277777777777</v>
      </c>
      <c r="M42" s="10">
        <f t="shared" si="22"/>
        <v>41.888888888888893</v>
      </c>
      <c r="N42" s="10">
        <f t="shared" si="23"/>
        <v>12.666666666666666</v>
      </c>
      <c r="O42" s="10">
        <f t="shared" si="24"/>
        <v>3.3333333333333335</v>
      </c>
      <c r="P42" s="10">
        <f t="shared" si="25"/>
        <v>1.6666666666666667</v>
      </c>
      <c r="Q42" s="10">
        <f t="shared" si="26"/>
        <v>0.83333333333333337</v>
      </c>
      <c r="R42" s="10">
        <f t="shared" si="27"/>
        <v>5.208333333333333</v>
      </c>
      <c r="S42" s="10">
        <f t="shared" si="28"/>
        <v>2.0833333333333335</v>
      </c>
      <c r="T42" s="10">
        <f t="shared" si="29"/>
        <v>0.83333333333333337</v>
      </c>
    </row>
    <row r="43" spans="1:20">
      <c r="D43" t="s">
        <v>139</v>
      </c>
      <c r="E43" s="2">
        <f>E39-SUM(E23:E38)</f>
        <v>105535</v>
      </c>
      <c r="F43" s="2">
        <f t="shared" ref="F43:T43" si="30">F39-SUM(F23:F38)</f>
        <v>195275</v>
      </c>
      <c r="G43" s="2">
        <f t="shared" si="30"/>
        <v>200</v>
      </c>
      <c r="H43" s="2">
        <f t="shared" si="30"/>
        <v>100</v>
      </c>
      <c r="I43" s="2">
        <f t="shared" si="30"/>
        <v>390550</v>
      </c>
      <c r="J43" s="2">
        <f t="shared" si="30"/>
        <v>1425</v>
      </c>
      <c r="K43" s="2">
        <f t="shared" si="30"/>
        <v>37700</v>
      </c>
      <c r="L43" s="2">
        <f t="shared" si="30"/>
        <v>105050</v>
      </c>
      <c r="M43" s="2">
        <f t="shared" si="30"/>
        <v>18850</v>
      </c>
      <c r="N43" s="2">
        <f t="shared" si="30"/>
        <v>2850</v>
      </c>
      <c r="O43" s="2">
        <f t="shared" si="30"/>
        <v>800</v>
      </c>
      <c r="P43" s="2">
        <f t="shared" si="30"/>
        <v>200</v>
      </c>
      <c r="Q43" s="2">
        <f t="shared" si="30"/>
        <v>50</v>
      </c>
      <c r="R43" s="2">
        <f t="shared" si="30"/>
        <v>1250</v>
      </c>
      <c r="S43" s="2">
        <f t="shared" si="30"/>
        <v>250</v>
      </c>
      <c r="T43" s="2">
        <f t="shared" si="30"/>
        <v>50</v>
      </c>
    </row>
    <row r="44" spans="1:20">
      <c r="D44" t="s">
        <v>136</v>
      </c>
      <c r="E44" s="2">
        <f>E43*3.5</f>
        <v>369372.5</v>
      </c>
      <c r="F44" s="2">
        <f>F43*3.5</f>
        <v>683462.5</v>
      </c>
      <c r="G44" s="2">
        <f>G43*5</f>
        <v>1000</v>
      </c>
      <c r="H44" s="2">
        <f>8*H43</f>
        <v>800</v>
      </c>
      <c r="I44" s="7">
        <f>I43*0.25</f>
        <v>97637.5</v>
      </c>
      <c r="J44" s="7">
        <f>J43*0.2</f>
        <v>285</v>
      </c>
      <c r="K44" s="7">
        <f>K43*0.5</f>
        <v>18850</v>
      </c>
      <c r="L44" s="7">
        <f>L43*0.5</f>
        <v>52525</v>
      </c>
      <c r="M44" s="7">
        <f>M43*8</f>
        <v>150800</v>
      </c>
      <c r="N44" s="7">
        <f>N43*16</f>
        <v>45600</v>
      </c>
      <c r="O44" s="7">
        <f>O43*15</f>
        <v>12000</v>
      </c>
      <c r="P44" s="7">
        <f>P43*30</f>
        <v>6000</v>
      </c>
      <c r="Q44" s="2">
        <f>Q43*60</f>
        <v>3000</v>
      </c>
      <c r="R44" s="7">
        <f>R43*15</f>
        <v>18750</v>
      </c>
      <c r="S44" s="7">
        <f>S43*30</f>
        <v>7500</v>
      </c>
      <c r="T44" s="2">
        <f>T43*60</f>
        <v>3000</v>
      </c>
    </row>
    <row r="45" spans="1:20">
      <c r="D45" t="s">
        <v>137</v>
      </c>
      <c r="E45" s="11">
        <f>E44/60</f>
        <v>6156.208333333333</v>
      </c>
      <c r="F45" s="11">
        <f t="shared" ref="F45:F46" si="31">F44/60</f>
        <v>11391.041666666666</v>
      </c>
      <c r="G45" s="11">
        <f t="shared" ref="G45:G46" si="32">G44/60</f>
        <v>16.666666666666668</v>
      </c>
      <c r="H45" s="11">
        <f t="shared" ref="H45:H46" si="33">H44/60</f>
        <v>13.333333333333334</v>
      </c>
      <c r="I45" s="11">
        <f t="shared" ref="I45:I46" si="34">I44/60</f>
        <v>1627.2916666666667</v>
      </c>
      <c r="J45" s="11">
        <f t="shared" ref="J45:J46" si="35">J44/60</f>
        <v>4.75</v>
      </c>
      <c r="K45" s="11">
        <f t="shared" ref="K45:K46" si="36">K44/60</f>
        <v>314.16666666666669</v>
      </c>
      <c r="L45" s="11">
        <f t="shared" ref="L45:L46" si="37">L44/60</f>
        <v>875.41666666666663</v>
      </c>
      <c r="M45" s="11">
        <f t="shared" ref="M45:M46" si="38">M44/60</f>
        <v>2513.3333333333335</v>
      </c>
      <c r="N45" s="11">
        <f t="shared" ref="N45:N46" si="39">N44/60</f>
        <v>760</v>
      </c>
      <c r="O45" s="11">
        <f t="shared" ref="O45:O46" si="40">O44/60</f>
        <v>200</v>
      </c>
      <c r="P45" s="11">
        <f t="shared" ref="P45:P46" si="41">P44/60</f>
        <v>100</v>
      </c>
      <c r="Q45" s="11">
        <f t="shared" ref="Q45:Q46" si="42">Q44/60</f>
        <v>50</v>
      </c>
      <c r="R45" s="11">
        <f t="shared" ref="R45:R46" si="43">R44/60</f>
        <v>312.5</v>
      </c>
      <c r="S45" s="11">
        <f t="shared" ref="S45:S46" si="44">S44/60</f>
        <v>125</v>
      </c>
      <c r="T45" s="11">
        <f t="shared" ref="T45:T46" si="45">T44/60</f>
        <v>50</v>
      </c>
    </row>
    <row r="46" spans="1:20">
      <c r="D46" t="s">
        <v>138</v>
      </c>
      <c r="E46" s="11">
        <f>E45/60</f>
        <v>102.60347222222222</v>
      </c>
      <c r="F46" s="11">
        <f t="shared" si="31"/>
        <v>189.85069444444443</v>
      </c>
      <c r="G46" s="11">
        <f t="shared" si="32"/>
        <v>0.27777777777777779</v>
      </c>
      <c r="H46" s="11">
        <f t="shared" si="33"/>
        <v>0.22222222222222224</v>
      </c>
      <c r="I46" s="11">
        <f t="shared" si="34"/>
        <v>27.121527777777779</v>
      </c>
      <c r="J46" s="11">
        <f t="shared" si="35"/>
        <v>7.9166666666666663E-2</v>
      </c>
      <c r="K46" s="11">
        <f t="shared" si="36"/>
        <v>5.2361111111111116</v>
      </c>
      <c r="L46" s="11">
        <f t="shared" si="37"/>
        <v>14.590277777777777</v>
      </c>
      <c r="M46" s="11">
        <f t="shared" si="38"/>
        <v>41.888888888888893</v>
      </c>
      <c r="N46" s="11">
        <f t="shared" si="39"/>
        <v>12.666666666666666</v>
      </c>
      <c r="O46" s="11">
        <f>O45/60</f>
        <v>3.3333333333333335</v>
      </c>
      <c r="P46" s="11">
        <f>P45/60</f>
        <v>1.6666666666666667</v>
      </c>
      <c r="Q46" s="11">
        <f t="shared" si="42"/>
        <v>0.83333333333333337</v>
      </c>
      <c r="R46" s="11">
        <f t="shared" si="43"/>
        <v>5.208333333333333</v>
      </c>
      <c r="S46" s="11">
        <f t="shared" si="44"/>
        <v>2.0833333333333335</v>
      </c>
      <c r="T46" s="11">
        <f>T45/60</f>
        <v>0.83333333333333337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研究必要数</vt:lpstr>
      <vt:lpstr>ロケットディフェンス最低数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</dc:creator>
  <cp:lastModifiedBy>parth</cp:lastModifiedBy>
  <dcterms:created xsi:type="dcterms:W3CDTF">2014-11-16T20:39:18Z</dcterms:created>
  <dcterms:modified xsi:type="dcterms:W3CDTF">2014-11-16T23:12:32Z</dcterms:modified>
</cp:coreProperties>
</file>